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activeTab="1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'!$A$11:$G$94</definedName>
    <definedName name="_xlnm._FilterDatabase" localSheetId="1" hidden="1">'Приложение 2'!$A$11:$F$83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4"/>
  <c r="F100"/>
  <c r="G100"/>
  <c r="G63" l="1"/>
  <c r="E94" l="1"/>
  <c r="G94"/>
  <c r="E99"/>
  <c r="E42"/>
  <c r="G28"/>
  <c r="E41"/>
  <c r="E80" l="1"/>
  <c r="G80"/>
  <c r="G87" l="1"/>
  <c r="E78"/>
  <c r="G78"/>
  <c r="E63"/>
  <c r="G61"/>
  <c r="G59"/>
  <c r="E59" s="1"/>
  <c r="G69"/>
  <c r="E69" s="1"/>
  <c r="G70"/>
  <c r="G53"/>
  <c r="G89"/>
  <c r="D53" i="1" l="1"/>
  <c r="D67" l="1"/>
  <c r="E74" l="1"/>
  <c r="F74"/>
  <c r="D73"/>
  <c r="D48" l="1"/>
  <c r="E16" i="4" l="1"/>
  <c r="G76"/>
  <c r="E43"/>
  <c r="G39"/>
  <c r="E15"/>
  <c r="E18"/>
  <c r="E14"/>
  <c r="E17"/>
  <c r="D59" i="1" l="1"/>
  <c r="D43"/>
  <c r="D60" l="1"/>
  <c r="D58"/>
  <c r="D35"/>
  <c r="D36"/>
  <c r="E49" i="4" l="1"/>
  <c r="E46"/>
  <c r="E35"/>
  <c r="E39"/>
  <c r="D71" i="1"/>
  <c r="D13"/>
  <c r="D29" l="1"/>
  <c r="D19"/>
  <c r="G58" i="4" l="1"/>
  <c r="E58" s="1"/>
  <c r="F39" i="1"/>
  <c r="D39" s="1"/>
  <c r="E61" i="4"/>
  <c r="F94" l="1"/>
  <c r="F52"/>
  <c r="G52"/>
  <c r="E98"/>
  <c r="D26" i="1"/>
  <c r="E73" i="4"/>
  <c r="D32" i="1" l="1"/>
  <c r="D44"/>
  <c r="D18"/>
  <c r="D23"/>
  <c r="D28"/>
  <c r="D34"/>
  <c r="D21"/>
  <c r="D50"/>
  <c r="D72"/>
  <c r="D14"/>
  <c r="D24"/>
  <c r="D51"/>
  <c r="E89" i="4" l="1"/>
  <c r="G83"/>
  <c r="G22"/>
  <c r="E47"/>
  <c r="E40"/>
  <c r="E76" l="1"/>
  <c r="F96"/>
  <c r="G96"/>
  <c r="E95"/>
  <c r="E96" s="1"/>
  <c r="E83"/>
  <c r="G66"/>
  <c r="E77"/>
  <c r="E68"/>
  <c r="E70"/>
  <c r="G93"/>
  <c r="E28" l="1"/>
  <c r="E48" l="1"/>
  <c r="E45"/>
  <c r="E44"/>
  <c r="E38"/>
  <c r="E36"/>
  <c r="E34"/>
  <c r="E33"/>
  <c r="E32"/>
  <c r="E31"/>
  <c r="E30"/>
  <c r="E27"/>
  <c r="E52" s="1"/>
  <c r="E26"/>
  <c r="E25"/>
  <c r="E24"/>
  <c r="E23"/>
  <c r="E22"/>
  <c r="E20"/>
  <c r="E13"/>
  <c r="E12"/>
  <c r="G19" l="1"/>
  <c r="D17" i="1"/>
  <c r="E19" i="4" l="1"/>
  <c r="G51"/>
  <c r="G102" l="1"/>
  <c r="F97"/>
  <c r="G103" l="1"/>
  <c r="F103"/>
  <c r="F101"/>
  <c r="F50"/>
  <c r="F51" s="1"/>
  <c r="D55" i="1"/>
  <c r="D20"/>
  <c r="D33" l="1"/>
  <c r="D25"/>
  <c r="D22"/>
  <c r="D31"/>
  <c r="E75"/>
  <c r="E77"/>
  <c r="E80"/>
  <c r="E81"/>
  <c r="E79"/>
  <c r="E78"/>
  <c r="E76"/>
  <c r="D62"/>
  <c r="D63"/>
  <c r="D64"/>
  <c r="D65"/>
  <c r="D12"/>
  <c r="E87" i="4" l="1"/>
  <c r="F93" l="1"/>
  <c r="F102" s="1"/>
  <c r="E92"/>
  <c r="E50"/>
  <c r="E51" s="1"/>
  <c r="E82" i="1"/>
  <c r="F82"/>
  <c r="D45"/>
  <c r="D30" l="1"/>
  <c r="D37"/>
  <c r="D38"/>
  <c r="D40"/>
  <c r="D41"/>
  <c r="D42"/>
  <c r="D46"/>
  <c r="D47"/>
  <c r="D49"/>
  <c r="D52"/>
  <c r="D54"/>
  <c r="D56"/>
  <c r="D57"/>
  <c r="D61"/>
  <c r="D66"/>
  <c r="D68"/>
  <c r="D69"/>
  <c r="D70"/>
  <c r="D74" l="1"/>
  <c r="E66" i="4"/>
  <c r="E53"/>
  <c r="E93" s="1"/>
  <c r="E102" s="1"/>
  <c r="E103" l="1"/>
  <c r="D81" i="1"/>
  <c r="D80"/>
  <c r="D79"/>
  <c r="D78"/>
  <c r="D77"/>
  <c r="D76"/>
  <c r="D75"/>
  <c r="D82" l="1"/>
  <c r="E83"/>
  <c r="D83" l="1"/>
  <c r="F83"/>
</calcChain>
</file>

<file path=xl/sharedStrings.xml><?xml version="1.0" encoding="utf-8"?>
<sst xmlns="http://schemas.openxmlformats.org/spreadsheetml/2006/main" count="284" uniqueCount="178">
  <si>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</si>
  <si>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</si>
  <si>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</si>
  <si>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</si>
  <si>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</si>
  <si>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средства областного бюджета</t>
  </si>
  <si>
    <t>средства бюджета Златоустовского городского округа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</si>
  <si>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</si>
  <si>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</si>
  <si>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комбинированного вида № 143"</t>
  </si>
  <si>
    <t>МАОУ СОШ №1</t>
  </si>
  <si>
    <t>МАОУ СОШ №2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</si>
  <si>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</si>
  <si>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</si>
  <si>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</si>
  <si>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</si>
  <si>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</si>
  <si>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</si>
  <si>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№15</t>
  </si>
  <si>
    <t>МАОУ СОШ № 18</t>
  </si>
  <si>
    <t>МАОУ СОШ №21</t>
  </si>
  <si>
    <t>МАОУ СОШ №25</t>
  </si>
  <si>
    <t>МАОУ СОШ №34</t>
  </si>
  <si>
    <t>МАОУ СОШ № 35</t>
  </si>
  <si>
    <t>МАОУ СОШ № 38</t>
  </si>
  <si>
    <t>МАОУ СОШ № 45</t>
  </si>
  <si>
    <t xml:space="preserve">МАОУ СОШ № 90 </t>
  </si>
  <si>
    <t>МАУ ШИ №31</t>
  </si>
  <si>
    <t>МАУ Начальная школа №25</t>
  </si>
  <si>
    <t>ИТОГО по направлению</t>
  </si>
  <si>
    <t>Субсидия на обеспечение образовательных организаций 1,2 категории квалифицированной охраной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</si>
  <si>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</si>
  <si>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</si>
  <si>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</si>
  <si>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</si>
  <si>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</si>
  <si>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</si>
  <si>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</si>
  <si>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средства областного и федерального бюджетов</t>
  </si>
  <si>
    <t>Дошкольные учреждения</t>
  </si>
  <si>
    <t>Ремонт и противопожарные мероприятия</t>
  </si>
  <si>
    <t>МАДОУ "Детский сад № 58"</t>
  </si>
  <si>
    <t>из них на проведение противопожарных мероприятий</t>
  </si>
  <si>
    <t>МАОУ СОШ № 9</t>
  </si>
  <si>
    <t>МАОУ СОШ № 10</t>
  </si>
  <si>
    <t xml:space="preserve">Сумма, рублей
</t>
  </si>
  <si>
    <t>Общеобразовательные учреждения</t>
  </si>
  <si>
    <t>Ремонт кровли СП Детский сад №54</t>
  </si>
  <si>
    <t xml:space="preserve">Ремонт кровли  </t>
  </si>
  <si>
    <t>МАДОУ "Детский сад № 52"</t>
  </si>
  <si>
    <t>Капитальный ремонт здания</t>
  </si>
  <si>
    <t>Субсидия на проведение капитального ремонта зданий и сооружений муниципальных организаций дошкольного образования</t>
  </si>
  <si>
    <t>Субсидия на замену окон в общеобразовательных организациях</t>
  </si>
  <si>
    <t>Замена оконных блоков</t>
  </si>
  <si>
    <t>Монтаж системы оповещения</t>
  </si>
  <si>
    <t>МАДОУ "Детский сад комбинированного вида № 4"</t>
  </si>
  <si>
    <t>Монтаж системы контроля доступа СП ООШ №23</t>
  </si>
  <si>
    <t>Ремонт охранной сигнализации СП ООШ №23</t>
  </si>
  <si>
    <t>Ремонт системы охранного телевидения СП ООШ №23</t>
  </si>
  <si>
    <t>МАДОУ "Детский сад № 72"</t>
  </si>
  <si>
    <t>МАДОУ "Детский сад № 96"</t>
  </si>
  <si>
    <t>МАДОУ "Детский сад комбинированного вида № 43"</t>
  </si>
  <si>
    <t>МАДОУ "Детский сад комбинированного вида № 47"</t>
  </si>
  <si>
    <t>Устройство калитки</t>
  </si>
  <si>
    <t>Ремонт помещений</t>
  </si>
  <si>
    <t xml:space="preserve">Монтаж дверей </t>
  </si>
  <si>
    <t>МАДОУ "Детский сад комбинированного вида № 36"</t>
  </si>
  <si>
    <t>Монтаж металлической двери</t>
  </si>
  <si>
    <t>МАДОУ "Детский сад № 17"</t>
  </si>
  <si>
    <t>Монтаж системы вентиляции</t>
  </si>
  <si>
    <t>МАДОУ "Детский сад № 5"</t>
  </si>
  <si>
    <t>МАДОУ "Детский сад № 2"</t>
  </si>
  <si>
    <t>Ремонтные работы</t>
  </si>
  <si>
    <t>МАДОУ "Детский сад № 24"</t>
  </si>
  <si>
    <t>Замена дверей</t>
  </si>
  <si>
    <t>МАДОУ "Детский сад № 33"</t>
  </si>
  <si>
    <t>МАДОУ "Детский сад № 38"</t>
  </si>
  <si>
    <t>Приобретение двери</t>
  </si>
  <si>
    <t>МАДОУ "Детский сад № 44"</t>
  </si>
  <si>
    <t>МАДОУ "Детский сад № 47"</t>
  </si>
  <si>
    <t>Ремонт санитарного узла</t>
  </si>
  <si>
    <t>Противопожарные мероприятия</t>
  </si>
  <si>
    <t>МАДОУ "Детский сад № 59"</t>
  </si>
  <si>
    <t>МАДОУ "Детский сад № 61"</t>
  </si>
  <si>
    <t>Замена светильников</t>
  </si>
  <si>
    <t>МАДОУ "Детский сад № 62"</t>
  </si>
  <si>
    <t>МАДОУ "Детский сад № 63"</t>
  </si>
  <si>
    <t>МАДОУ "Детский сад № 65"</t>
  </si>
  <si>
    <t>Замена линолеума</t>
  </si>
  <si>
    <t>МАДОУ "Детский сад № 71"</t>
  </si>
  <si>
    <t>МАДОУ "Детский сад № 87"</t>
  </si>
  <si>
    <t>МАДОУ "Детский сад № 209"</t>
  </si>
  <si>
    <t>МАДОУ "Детский сад № 91"</t>
  </si>
  <si>
    <t>МАДОУ "Детский сад комбинированного вида № 33"</t>
  </si>
  <si>
    <t xml:space="preserve">Приобретение материалов для ремонта ограждения </t>
  </si>
  <si>
    <t xml:space="preserve">Монтаж системы контроля доступа </t>
  </si>
  <si>
    <t>МАОУ СОШ № 34</t>
  </si>
  <si>
    <t>МАОУ СОШ № 8</t>
  </si>
  <si>
    <t>МАОУ СОШ № 4</t>
  </si>
  <si>
    <t>Ремонт коридора</t>
  </si>
  <si>
    <t>МАОУ СОШ № 90</t>
  </si>
  <si>
    <t>Замена освещения</t>
  </si>
  <si>
    <t>Установка перегородки</t>
  </si>
  <si>
    <t>МАУ ДО ЦЮТ</t>
  </si>
  <si>
    <t>Приобретение материалов для ремонтных работ</t>
  </si>
  <si>
    <t>МАОУ СОШ № 25</t>
  </si>
  <si>
    <t>Учреждения дополнительного образования</t>
  </si>
  <si>
    <t>МАДОУ "Детский сад № 73"</t>
  </si>
  <si>
    <t>Монтаж притяжной вентиляции</t>
  </si>
  <si>
    <t>МАДОУ "Детский сад № 92"</t>
  </si>
  <si>
    <t>Услуги прохождения государственной экспертизы</t>
  </si>
  <si>
    <t>Аварийный ремонт системы отопления</t>
  </si>
  <si>
    <t>Ремонт помещений "Доброшколы"</t>
  </si>
  <si>
    <t>МАДОУ "Детский сад комбинированного вида № 15"</t>
  </si>
  <si>
    <t>Монтаж разделительного забора, в том числе разработка проектно-сметной документации</t>
  </si>
  <si>
    <t>Восстановление работоспособности системы видеонаблюдения</t>
  </si>
  <si>
    <t>Монтаж системы контроля управления доступом</t>
  </si>
  <si>
    <t>МАДОУ "Детский сад № 75"</t>
  </si>
  <si>
    <t>Монтаж дополнительных камер видеонаблюдения</t>
  </si>
  <si>
    <t>МАДОУ "Детский сад комбинированного вида № 38"</t>
  </si>
  <si>
    <t>Восстановление аварийного освещения</t>
  </si>
  <si>
    <t>Монтаж системы контроля доступа</t>
  </si>
  <si>
    <t xml:space="preserve">МАОУ СОШ № 2 </t>
  </si>
  <si>
    <t>Ремонт системы АПС</t>
  </si>
  <si>
    <t>Ремонт системы видеонаблюдения</t>
  </si>
  <si>
    <t>МАОУ СОШ № 21</t>
  </si>
  <si>
    <t>Разработка проектно-сметной документации на капитальный ремонт здания СП ООШ №5</t>
  </si>
  <si>
    <t>Монтаж освещения на фасаде здания</t>
  </si>
  <si>
    <t>Прочие учреждения</t>
  </si>
  <si>
    <t>МАУ ЦООД Горный</t>
  </si>
  <si>
    <t xml:space="preserve">Монтаж системы оповещения </t>
  </si>
  <si>
    <t>МАДОУ "Детский сад № 76"</t>
  </si>
  <si>
    <t>Замена стеклопакетов</t>
  </si>
  <si>
    <t>МАДОУ "Детский сад № 29"</t>
  </si>
  <si>
    <t>МАДОУ "Детский сад комбинированного вида № 5"</t>
  </si>
  <si>
    <t>Ремонт АПС</t>
  </si>
  <si>
    <t>Аварийные работы в системе отопления</t>
  </si>
  <si>
    <t>Аварийный ремонт ХВС</t>
  </si>
  <si>
    <t>МАДОУ "Детский сад комбинированного вида № 137"</t>
  </si>
  <si>
    <t>МАДОУ "Детский сад № 98"</t>
  </si>
  <si>
    <t>Монтаж дополнительных камер видеонаблюдения, дооборудование системы видеонаблюдения</t>
  </si>
  <si>
    <t>монтаж камер системы видеонаблюдения</t>
  </si>
  <si>
    <t>оснащение видеонаблюдением контрольно-пропускного пункта</t>
  </si>
  <si>
    <t>МАДОУ "Детский сад №7"</t>
  </si>
  <si>
    <t>Аварийный ремонт ЛЭП</t>
  </si>
  <si>
    <t>Ремонт кровли</t>
  </si>
  <si>
    <t>Аварийный ремонт канализации</t>
  </si>
  <si>
    <t>Аварийный ремонт  помещений</t>
  </si>
  <si>
    <t>Приобретение краски, монтаж дверей</t>
  </si>
  <si>
    <t>МАДОУ "Детский сад №15"</t>
  </si>
  <si>
    <t>Ремонт кровли, технический надзор за работами, проведение негосударственной экспертизы сметной стоимости работ, осуществление строительного контроля (технического надзора)</t>
  </si>
  <si>
    <t>Монтаж системы пожарной безопасности, рабочий проект ПС и СО,
управления эвакуацией людей при пожаре</t>
  </si>
  <si>
    <t>МАОУ СОШ № 3</t>
  </si>
  <si>
    <t>Ремонт пожарного водопровода</t>
  </si>
  <si>
    <t>Аварийный ремонт</t>
  </si>
  <si>
    <t>МАУ ЦООД "Лесная сказка"</t>
  </si>
  <si>
    <t>Дооборудование системы видеонаблюдения</t>
  </si>
  <si>
    <t>Ремонт ограждения территории</t>
  </si>
  <si>
    <t>Аварийная ситуация на вводе тепловой сети</t>
  </si>
  <si>
    <t>Разработка сметной документации</t>
  </si>
  <si>
    <t>Ремонт сантехнических перегородок</t>
  </si>
  <si>
    <t>Приобретение линолеума</t>
  </si>
  <si>
    <t>Приобретение строительных материалов</t>
  </si>
  <si>
    <t>Приобретение бетона</t>
  </si>
  <si>
    <t>Ремонт СП ООШ №23 (канализация, ремонт помещений, ремонт кровли), в том числе технический надзор</t>
  </si>
  <si>
    <t>Ремонтные работы СП ДС №69</t>
  </si>
  <si>
    <t>МАУ ЦООД Лесная сказка</t>
  </si>
  <si>
    <t>Приобретение противопожарной краски</t>
  </si>
  <si>
    <t>Ремонт водонапорной башни, приобретение строительных материалов для ремонта и подготовки лагеря</t>
  </si>
  <si>
    <t>Монтаж ограждения</t>
  </si>
  <si>
    <t>Ремонт теплообменника</t>
  </si>
  <si>
    <t>Монтаж перегородок</t>
  </si>
  <si>
    <t xml:space="preserve">ПРИЛОЖЕНИЕ 1
Утверждено
распоряжением администрации
Златоустовского городского округа
от _____________ № ___________
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</si>
  <si>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</si>
  <si>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(рублей)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</si>
  <si>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</si>
  <si>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 xml:space="preserve">ПРИЛОЖЕНИЕ 1
Утверждено
распоряжением администрации
Златоустовского городского округа
от 27.06.2024 г. № 1675-р/АДМ
</t>
  </si>
  <si>
    <t xml:space="preserve">ПРИЛОЖЕНИЕ 2
Утверждено
распоряжением администрации
Златоустовского городского округа
от 27.06.2024 г. № 1675-р/АДМ
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</si>
</sst>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(* #,##0.00_);_(* \(#,##0.00\);_(* &quot;-&quot;??_);_(@_)"/>
    <numFmt numFmtId="165" formatCode="_(* #,##0.000000000_);_(* \(#,##0.000000000\);_(* &quot;-&quot;??_);_(@_)"/>
    <numFmt numFmtId="166" formatCode="_(* #,##0.0000_);_(* \(#,##0.0000\);_(* &quot;-&quot;??_);_(@_)"/>
    <numFmt numFmtId="167" formatCode="_-* #,##0.0000\ _₽_-;\-* #,##0.0000\ _₽_-;_-* &quot;-&quot;????\ _₽_-;_-@_-"/>
  </numFmts>
  <fonts count="7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right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4" fontId="2" fillId="2" borderId="5" xfId="1" applyFont="1" applyFill="1" applyBorder="1" applyAlignment="1">
      <alignment horizontal="right" vertical="center"/>
    </xf>
    <xf numFmtId="164" fontId="0" fillId="2" borderId="0" xfId="1" applyFont="1" applyFill="1" applyAlignment="1">
      <alignment wrapText="1" shrinkToFit="1"/>
    </xf>
    <xf numFmtId="164" fontId="0" fillId="2" borderId="0" xfId="1" applyFont="1" applyFill="1" applyAlignment="1">
      <alignment horizontal="right"/>
    </xf>
    <xf numFmtId="164" fontId="2" fillId="2" borderId="0" xfId="1" applyFont="1" applyFill="1" applyAlignment="1">
      <alignment horizontal="center" wrapText="1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164" fontId="2" fillId="0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left" vertical="center" wrapText="1"/>
    </xf>
    <xf numFmtId="164" fontId="2" fillId="2" borderId="4" xfId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wrapText="1" shrinkToFit="1"/>
    </xf>
    <xf numFmtId="0" fontId="2" fillId="2" borderId="0" xfId="0" applyFont="1" applyFill="1" applyAlignment="1">
      <alignment horizontal="left" wrapText="1" shrinkToFit="1"/>
    </xf>
    <xf numFmtId="0" fontId="0" fillId="2" borderId="0" xfId="0" applyFill="1" applyAlignment="1">
      <alignment horizontal="left" wrapText="1" shrinkToFit="1"/>
    </xf>
    <xf numFmtId="164" fontId="5" fillId="2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5" xfId="1" applyFont="1" applyFill="1" applyBorder="1" applyAlignment="1">
      <alignment vertical="center"/>
    </xf>
    <xf numFmtId="164" fontId="5" fillId="2" borderId="5" xfId="1" applyFont="1" applyFill="1" applyBorder="1" applyAlignment="1">
      <alignment vertical="center"/>
    </xf>
    <xf numFmtId="164" fontId="4" fillId="2" borderId="5" xfId="1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164" fontId="2" fillId="0" borderId="0" xfId="1" applyFont="1" applyFill="1" applyAlignment="1">
      <alignment horizontal="right" vertical="center"/>
    </xf>
    <xf numFmtId="164" fontId="2" fillId="0" borderId="5" xfId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164" fontId="2" fillId="0" borderId="0" xfId="1" applyFont="1" applyFill="1" applyAlignment="1">
      <alignment horizontal="right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4" fontId="2" fillId="0" borderId="5" xfId="1" applyNumberFormat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right" vertical="center" wrapText="1" shrinkToFi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wrapText="1" shrinkToFit="1"/>
    </xf>
    <xf numFmtId="0" fontId="2" fillId="0" borderId="0" xfId="0" applyFont="1" applyFill="1" applyAlignment="1">
      <alignment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/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4" fontId="2" fillId="0" borderId="5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center" vertical="center" wrapText="1" shrinkToFit="1"/>
    </xf>
    <xf numFmtId="164" fontId="2" fillId="2" borderId="4" xfId="1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4" xfId="0" applyFont="1" applyFill="1" applyBorder="1" applyAlignment="1">
      <alignment horizontal="left" vertical="center" wrapText="1"/>
    </xf>
    <xf numFmtId="164" fontId="2" fillId="0" borderId="1" xfId="1" applyFont="1" applyFill="1" applyBorder="1" applyAlignment="1">
      <alignment horizontal="right" vertical="center" wrapText="1" shrinkToFit="1"/>
    </xf>
    <xf numFmtId="164" fontId="2" fillId="0" borderId="4" xfId="1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4" fontId="2" fillId="0" borderId="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center" vertical="center" wrapText="1" shrinkToFit="1"/>
    </xf>
    <xf numFmtId="164" fontId="2" fillId="0" borderId="4" xfId="1" applyFont="1" applyFill="1" applyBorder="1" applyAlignment="1">
      <alignment horizontal="right" vertical="center" wrapText="1" shrinkToFit="1"/>
    </xf>
    <xf numFmtId="164" fontId="2" fillId="2" borderId="1" xfId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4" fontId="2" fillId="0" borderId="5" xfId="1" applyNumberFormat="1" applyFont="1" applyFill="1" applyBorder="1" applyAlignment="1">
      <alignment horizontal="center" vertical="center"/>
    </xf>
    <xf numFmtId="43" fontId="0" fillId="2" borderId="0" xfId="0" applyNumberFormat="1" applyFill="1"/>
    <xf numFmtId="164" fontId="2" fillId="0" borderId="1" xfId="1" applyFont="1" applyFill="1" applyBorder="1" applyAlignment="1">
      <alignment horizontal="right" vertical="center"/>
    </xf>
    <xf numFmtId="43" fontId="2" fillId="2" borderId="0" xfId="0" applyNumberFormat="1" applyFont="1" applyFill="1"/>
    <xf numFmtId="4" fontId="2" fillId="0" borderId="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166" fontId="2" fillId="2" borderId="0" xfId="1" applyNumberFormat="1" applyFont="1" applyFill="1"/>
    <xf numFmtId="167" fontId="2" fillId="2" borderId="0" xfId="0" applyNumberFormat="1" applyFont="1" applyFill="1"/>
    <xf numFmtId="164" fontId="4" fillId="2" borderId="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2" fillId="0" borderId="5" xfId="1" applyNumberFormat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164" fontId="2" fillId="0" borderId="4" xfId="1" applyFont="1" applyFill="1" applyBorder="1" applyAlignment="1">
      <alignment horizontal="right" vertical="center" wrapText="1" shrinkToFit="1"/>
    </xf>
    <xf numFmtId="164" fontId="2" fillId="2" borderId="1" xfId="1" applyFont="1" applyFill="1" applyBorder="1" applyAlignment="1">
      <alignment vertical="center" wrapText="1" shrinkToFit="1"/>
    </xf>
    <xf numFmtId="164" fontId="2" fillId="2" borderId="4" xfId="1" applyFont="1" applyFill="1" applyBorder="1" applyAlignment="1">
      <alignment vertical="center" wrapText="1" shrinkToFit="1"/>
    </xf>
    <xf numFmtId="164" fontId="2" fillId="2" borderId="6" xfId="1" applyFont="1" applyFill="1" applyBorder="1" applyAlignment="1">
      <alignment vertical="center"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164" fontId="3" fillId="0" borderId="0" xfId="1" applyFont="1" applyFill="1" applyAlignment="1">
      <alignment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 shrinkToFit="1"/>
    </xf>
    <xf numFmtId="164" fontId="2" fillId="0" borderId="1" xfId="1" applyFont="1" applyFill="1" applyBorder="1" applyAlignment="1">
      <alignment horizontal="right" vertical="center" wrapText="1" shrinkToFit="1"/>
    </xf>
    <xf numFmtId="164" fontId="2" fillId="0" borderId="4" xfId="1" applyFont="1" applyFill="1" applyBorder="1" applyAlignment="1">
      <alignment horizontal="right" vertical="center" wrapText="1" shrinkToFit="1"/>
    </xf>
    <xf numFmtId="164" fontId="2" fillId="2" borderId="1" xfId="1" applyFont="1" applyFill="1" applyBorder="1" applyAlignment="1">
      <alignment horizontal="center" vertical="center" wrapText="1" shrinkToFit="1"/>
    </xf>
    <xf numFmtId="164" fontId="2" fillId="2" borderId="4" xfId="1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right" vertical="center" wrapText="1" shrinkToFit="1"/>
    </xf>
    <xf numFmtId="164" fontId="2" fillId="2" borderId="4" xfId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shrinkToFit="1"/>
    </xf>
    <xf numFmtId="164" fontId="4" fillId="0" borderId="1" xfId="1" applyFont="1" applyFill="1" applyBorder="1" applyAlignment="1">
      <alignment horizontal="right" vertical="center" wrapText="1" shrinkToFit="1"/>
    </xf>
    <xf numFmtId="164" fontId="4" fillId="0" borderId="4" xfId="1" applyFont="1" applyFill="1" applyBorder="1" applyAlignment="1">
      <alignment horizontal="right" vertical="center" wrapText="1" shrinkToFit="1"/>
    </xf>
    <xf numFmtId="164" fontId="4" fillId="2" borderId="1" xfId="1" applyFont="1" applyFill="1" applyBorder="1" applyAlignment="1">
      <alignment horizontal="center" vertical="center" wrapText="1" shrinkToFit="1"/>
    </xf>
    <xf numFmtId="164" fontId="4" fillId="2" borderId="4" xfId="1" applyFont="1" applyFill="1" applyBorder="1" applyAlignment="1">
      <alignment horizontal="center" vertical="center" wrapText="1" shrinkToFit="1"/>
    </xf>
    <xf numFmtId="164" fontId="4" fillId="2" borderId="1" xfId="1" applyFont="1" applyFill="1" applyBorder="1" applyAlignment="1">
      <alignment horizontal="right" vertical="center" wrapText="1" shrinkToFit="1"/>
    </xf>
    <xf numFmtId="164" fontId="4" fillId="2" borderId="4" xfId="1" applyFont="1" applyFill="1" applyBorder="1" applyAlignment="1">
      <alignment horizontal="right" vertical="center" wrapText="1" shrinkToFit="1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 wrapText="1" shrinkToFit="1"/>
    </xf>
    <xf numFmtId="164" fontId="4" fillId="2" borderId="1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4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64" fontId="2" fillId="0" borderId="6" xfId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/>
    </xf>
    <xf numFmtId="164" fontId="3" fillId="0" borderId="0" xfId="1" applyFont="1" applyFill="1" applyAlignment="1">
      <alignment horizontal="center" wrapText="1" shrinkToFit="1"/>
    </xf>
    <xf numFmtId="164" fontId="4" fillId="0" borderId="5" xfId="1" applyFont="1" applyFill="1" applyBorder="1" applyAlignment="1">
      <alignment horizontal="center" vertical="center"/>
    </xf>
    <xf numFmtId="164" fontId="5" fillId="2" borderId="5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wrapText="1" shrinkToFit="1"/>
    </xf>
    <xf numFmtId="0" fontId="2" fillId="0" borderId="3" xfId="0" applyFont="1" applyFill="1" applyBorder="1" applyAlignment="1">
      <alignment horizontal="right" vertical="center"/>
    </xf>
    <xf numFmtId="4" fontId="2" fillId="0" borderId="5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4" xfId="0" applyFont="1" applyFill="1" applyBorder="1" applyAlignment="1">
      <alignment horizontal="left" vertic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3"/>
  <sheetViews>
    <sheetView zoomScale="118" zoomScaleNormal="118" workbookViewId="0">
      <selection activeCell="C5" sqref="C5"/>
    </sheetView>
  </sheetViews>
  <sheetFormatPr defaultColWidth="9.140625" defaultRowHeight="12.75"/>
  <cols>
    <col min="1" max="1" width="22" style="10" customWidth="1"/>
    <col min="2" max="2" width="25.28515625" style="11" customWidth="1"/>
    <col min="3" max="3" width="34.85546875" style="31" customWidth="1"/>
    <col min="4" max="4" width="18.85546875" style="12" customWidth="1"/>
    <col min="5" max="5" width="16" style="16" customWidth="1"/>
    <col min="6" max="6" width="17.5703125" style="16" customWidth="1"/>
    <col min="7" max="7" width="20.7109375" style="17" customWidth="1"/>
    <col min="8" max="8" width="16.28515625" style="11" customWidth="1"/>
    <col min="9" max="9" width="16.42578125" style="11" bestFit="1" customWidth="1"/>
    <col min="10" max="10" width="16.85546875" style="11" customWidth="1"/>
    <col min="11" max="16384" width="9.140625" style="11"/>
  </cols>
  <sheetData>
    <row r="1" spans="1:9" customFormat="1" ht="12.75" customHeight="1">
      <c r="A1" s="19"/>
      <c r="C1" s="29"/>
      <c r="D1" s="108" t="s">
        <v>172</v>
      </c>
      <c r="E1" s="108"/>
      <c r="F1" s="108"/>
      <c r="G1" s="108"/>
    </row>
    <row r="2" spans="1:9" customFormat="1" ht="12.75" customHeight="1">
      <c r="A2" s="19"/>
      <c r="C2" s="29"/>
      <c r="D2" s="108"/>
      <c r="E2" s="159" t="s">
        <v>176</v>
      </c>
      <c r="F2" s="159"/>
      <c r="G2" s="159"/>
    </row>
    <row r="3" spans="1:9" customFormat="1" ht="12.75" customHeight="1">
      <c r="A3" s="19"/>
      <c r="C3" s="29"/>
      <c r="D3" s="108"/>
      <c r="E3" s="159"/>
      <c r="F3" s="159"/>
      <c r="G3" s="159"/>
    </row>
    <row r="4" spans="1:9" customFormat="1" ht="12.75" customHeight="1">
      <c r="A4" s="19"/>
      <c r="C4" s="29"/>
      <c r="D4" s="108"/>
      <c r="E4" s="159"/>
      <c r="F4" s="159"/>
      <c r="G4" s="159"/>
    </row>
    <row r="5" spans="1:9" customFormat="1" ht="21" customHeight="1">
      <c r="A5" s="19"/>
      <c r="C5" s="29"/>
      <c r="D5" s="108"/>
      <c r="E5" s="159"/>
      <c r="F5" s="159"/>
      <c r="G5" s="159"/>
    </row>
    <row r="6" spans="1:9" customFormat="1" ht="30.6" customHeight="1">
      <c r="A6" s="19"/>
      <c r="C6" s="29"/>
      <c r="D6" s="108"/>
      <c r="E6" s="159"/>
      <c r="F6" s="159"/>
      <c r="G6" s="159"/>
    </row>
    <row r="7" spans="1:9" customFormat="1" ht="33" customHeight="1">
      <c r="A7" s="19"/>
      <c r="C7" s="29"/>
      <c r="D7" s="108"/>
      <c r="E7" s="159"/>
      <c r="F7" s="159"/>
      <c r="G7" s="159"/>
    </row>
    <row r="8" spans="1:9" customFormat="1" ht="55.5" customHeight="1">
      <c r="A8" s="110" t="s">
        <v>173</v>
      </c>
      <c r="B8" s="110"/>
      <c r="C8" s="110"/>
      <c r="D8" s="110"/>
      <c r="E8" s="110"/>
      <c r="F8" s="110"/>
      <c r="G8" s="20"/>
    </row>
    <row r="9" spans="1:9" s="3" customFormat="1">
      <c r="A9" s="13"/>
      <c r="C9" s="30"/>
      <c r="D9" s="4"/>
      <c r="E9" s="18"/>
      <c r="F9" s="5"/>
      <c r="G9" s="14" t="s">
        <v>174</v>
      </c>
      <c r="H9" s="11"/>
      <c r="I9" s="11"/>
    </row>
    <row r="10" spans="1:9" s="3" customFormat="1">
      <c r="A10" s="112" t="s">
        <v>37</v>
      </c>
      <c r="B10" s="112" t="s">
        <v>0</v>
      </c>
      <c r="C10" s="132" t="s">
        <v>1</v>
      </c>
      <c r="D10" s="126" t="s">
        <v>2</v>
      </c>
      <c r="E10" s="113" t="s">
        <v>45</v>
      </c>
      <c r="F10" s="113" t="s">
        <v>4</v>
      </c>
      <c r="G10" s="113"/>
      <c r="H10" s="11"/>
      <c r="I10" s="11"/>
    </row>
    <row r="11" spans="1:9" s="3" customFormat="1" ht="60" customHeight="1">
      <c r="A11" s="112"/>
      <c r="B11" s="112"/>
      <c r="C11" s="132"/>
      <c r="D11" s="128"/>
      <c r="E11" s="113"/>
      <c r="F11" s="6" t="s">
        <v>38</v>
      </c>
      <c r="G11" s="107" t="s">
        <v>6</v>
      </c>
      <c r="H11" s="11"/>
      <c r="I11" s="11"/>
    </row>
    <row r="12" spans="1:9" s="3" customFormat="1">
      <c r="A12" s="126" t="s">
        <v>39</v>
      </c>
      <c r="B12" s="7" t="s">
        <v>71</v>
      </c>
      <c r="C12" s="9" t="s">
        <v>72</v>
      </c>
      <c r="D12" s="126" t="s">
        <v>40</v>
      </c>
      <c r="E12" s="25">
        <f>F12+G12</f>
        <v>84660</v>
      </c>
      <c r="F12" s="25"/>
      <c r="G12" s="43">
        <v>84660</v>
      </c>
      <c r="H12" s="11"/>
      <c r="I12" s="11"/>
    </row>
    <row r="13" spans="1:9" s="3" customFormat="1">
      <c r="A13" s="127"/>
      <c r="B13" s="124" t="s">
        <v>70</v>
      </c>
      <c r="C13" s="9" t="s">
        <v>53</v>
      </c>
      <c r="D13" s="127"/>
      <c r="E13" s="25">
        <f t="shared" ref="E13:E49" si="0">F13+G13</f>
        <v>67390</v>
      </c>
      <c r="F13" s="25"/>
      <c r="G13" s="43">
        <v>67390</v>
      </c>
      <c r="H13" s="11"/>
      <c r="I13" s="11"/>
    </row>
    <row r="14" spans="1:9" s="3" customFormat="1">
      <c r="A14" s="127"/>
      <c r="B14" s="125"/>
      <c r="C14" s="69" t="s">
        <v>170</v>
      </c>
      <c r="D14" s="127"/>
      <c r="E14" s="78">
        <f t="shared" si="0"/>
        <v>13731.44</v>
      </c>
      <c r="F14" s="68"/>
      <c r="G14" s="75">
        <v>13731.44</v>
      </c>
      <c r="H14" s="11"/>
      <c r="I14" s="11"/>
    </row>
    <row r="15" spans="1:9" s="3" customFormat="1">
      <c r="A15" s="127"/>
      <c r="B15" s="7" t="s">
        <v>143</v>
      </c>
      <c r="C15" s="82" t="s">
        <v>137</v>
      </c>
      <c r="D15" s="127"/>
      <c r="E15" s="78">
        <f t="shared" si="0"/>
        <v>106012.57</v>
      </c>
      <c r="F15" s="78"/>
      <c r="G15" s="85">
        <v>106012.57</v>
      </c>
      <c r="H15" s="11"/>
      <c r="I15" s="11"/>
    </row>
    <row r="16" spans="1:9" s="3" customFormat="1">
      <c r="A16" s="127"/>
      <c r="B16" s="93" t="s">
        <v>149</v>
      </c>
      <c r="C16" s="82" t="s">
        <v>53</v>
      </c>
      <c r="D16" s="127"/>
      <c r="E16" s="78">
        <f t="shared" si="0"/>
        <v>542110</v>
      </c>
      <c r="F16" s="78"/>
      <c r="G16" s="85">
        <v>542110</v>
      </c>
      <c r="H16" s="11"/>
      <c r="I16" s="11"/>
    </row>
    <row r="17" spans="1:9" s="3" customFormat="1">
      <c r="A17" s="127"/>
      <c r="B17" s="124" t="s">
        <v>68</v>
      </c>
      <c r="C17" s="9" t="s">
        <v>69</v>
      </c>
      <c r="D17" s="127"/>
      <c r="E17" s="78">
        <f t="shared" si="0"/>
        <v>50892</v>
      </c>
      <c r="F17" s="25"/>
      <c r="G17" s="43">
        <v>50892</v>
      </c>
      <c r="H17" s="11"/>
      <c r="I17" s="11"/>
    </row>
    <row r="18" spans="1:9" s="3" customFormat="1">
      <c r="A18" s="127"/>
      <c r="B18" s="125"/>
      <c r="C18" s="69" t="s">
        <v>147</v>
      </c>
      <c r="D18" s="127"/>
      <c r="E18" s="78">
        <f t="shared" si="0"/>
        <v>274481.64</v>
      </c>
      <c r="F18" s="66"/>
      <c r="G18" s="71">
        <v>274481.64</v>
      </c>
      <c r="H18" s="11"/>
      <c r="I18" s="11"/>
    </row>
    <row r="19" spans="1:9" s="3" customFormat="1">
      <c r="A19" s="127"/>
      <c r="B19" s="124" t="s">
        <v>73</v>
      </c>
      <c r="C19" s="9" t="s">
        <v>53</v>
      </c>
      <c r="D19" s="127"/>
      <c r="E19" s="120">
        <f t="shared" si="0"/>
        <v>200454</v>
      </c>
      <c r="F19" s="120"/>
      <c r="G19" s="118">
        <f>90000+110454</f>
        <v>200454</v>
      </c>
      <c r="H19" s="11"/>
      <c r="I19" s="11"/>
    </row>
    <row r="20" spans="1:9" s="3" customFormat="1">
      <c r="A20" s="127"/>
      <c r="B20" s="125"/>
      <c r="C20" s="9" t="s">
        <v>74</v>
      </c>
      <c r="D20" s="127"/>
      <c r="E20" s="121">
        <f t="shared" si="0"/>
        <v>0</v>
      </c>
      <c r="F20" s="121"/>
      <c r="G20" s="119"/>
      <c r="H20" s="11"/>
      <c r="I20" s="11"/>
    </row>
    <row r="21" spans="1:9" s="3" customFormat="1" hidden="1">
      <c r="A21" s="127"/>
      <c r="B21" s="7" t="s">
        <v>133</v>
      </c>
      <c r="C21" s="69" t="s">
        <v>145</v>
      </c>
      <c r="D21" s="127"/>
      <c r="E21" s="67"/>
      <c r="F21" s="67"/>
      <c r="G21" s="72"/>
      <c r="H21" s="11"/>
      <c r="I21" s="11"/>
    </row>
    <row r="22" spans="1:9" s="3" customFormat="1">
      <c r="A22" s="127"/>
      <c r="B22" s="7" t="s">
        <v>75</v>
      </c>
      <c r="C22" s="9" t="s">
        <v>53</v>
      </c>
      <c r="D22" s="127"/>
      <c r="E22" s="28">
        <f t="shared" si="0"/>
        <v>77904.95</v>
      </c>
      <c r="F22" s="28"/>
      <c r="G22" s="45">
        <f>77904.95</f>
        <v>77904.95</v>
      </c>
      <c r="H22" s="11"/>
      <c r="I22" s="11"/>
    </row>
    <row r="23" spans="1:9" s="3" customFormat="1">
      <c r="A23" s="127"/>
      <c r="B23" s="130" t="s">
        <v>76</v>
      </c>
      <c r="C23" s="9" t="s">
        <v>53</v>
      </c>
      <c r="D23" s="127"/>
      <c r="E23" s="120">
        <f t="shared" si="0"/>
        <v>110000</v>
      </c>
      <c r="F23" s="122"/>
      <c r="G23" s="118">
        <v>110000</v>
      </c>
      <c r="H23" s="11"/>
      <c r="I23" s="11"/>
    </row>
    <row r="24" spans="1:9" s="3" customFormat="1">
      <c r="A24" s="127"/>
      <c r="B24" s="131"/>
      <c r="C24" s="9" t="s">
        <v>77</v>
      </c>
      <c r="D24" s="127"/>
      <c r="E24" s="121">
        <f t="shared" si="0"/>
        <v>0</v>
      </c>
      <c r="F24" s="123"/>
      <c r="G24" s="119"/>
      <c r="H24" s="11"/>
      <c r="I24" s="11"/>
    </row>
    <row r="25" spans="1:9" s="3" customFormat="1">
      <c r="A25" s="127"/>
      <c r="B25" s="7" t="s">
        <v>78</v>
      </c>
      <c r="C25" s="9" t="s">
        <v>53</v>
      </c>
      <c r="D25" s="127"/>
      <c r="E25" s="25">
        <f t="shared" si="0"/>
        <v>182100</v>
      </c>
      <c r="F25" s="25"/>
      <c r="G25" s="43">
        <v>182100</v>
      </c>
      <c r="H25" s="11"/>
      <c r="I25" s="11"/>
    </row>
    <row r="26" spans="1:9" s="3" customFormat="1" ht="18.75" customHeight="1">
      <c r="A26" s="127"/>
      <c r="B26" s="7" t="s">
        <v>79</v>
      </c>
      <c r="C26" s="9" t="s">
        <v>80</v>
      </c>
      <c r="D26" s="127"/>
      <c r="E26" s="25">
        <f t="shared" si="0"/>
        <v>328946.36</v>
      </c>
      <c r="F26" s="25"/>
      <c r="G26" s="43">
        <v>328946.36</v>
      </c>
      <c r="H26" s="11"/>
      <c r="I26" s="11"/>
    </row>
    <row r="27" spans="1:9" s="3" customFormat="1">
      <c r="A27" s="127"/>
      <c r="B27" s="7" t="s">
        <v>49</v>
      </c>
      <c r="C27" s="9" t="s">
        <v>81</v>
      </c>
      <c r="D27" s="127"/>
      <c r="E27" s="25">
        <f t="shared" si="0"/>
        <v>70000</v>
      </c>
      <c r="F27" s="25"/>
      <c r="G27" s="43">
        <v>70000</v>
      </c>
      <c r="H27" s="11"/>
      <c r="I27" s="11"/>
    </row>
    <row r="28" spans="1:9" s="3" customFormat="1">
      <c r="A28" s="127"/>
      <c r="B28" s="130" t="s">
        <v>41</v>
      </c>
      <c r="C28" s="9" t="s">
        <v>47</v>
      </c>
      <c r="D28" s="127"/>
      <c r="E28" s="135">
        <f>F28+G28</f>
        <v>4106050</v>
      </c>
      <c r="F28" s="137"/>
      <c r="G28" s="133">
        <f>4026050+80000</f>
        <v>4106050</v>
      </c>
      <c r="H28" s="11"/>
      <c r="I28" s="11"/>
    </row>
    <row r="29" spans="1:9" s="3" customFormat="1">
      <c r="A29" s="127"/>
      <c r="B29" s="131"/>
      <c r="C29" s="9" t="s">
        <v>53</v>
      </c>
      <c r="D29" s="127"/>
      <c r="E29" s="136"/>
      <c r="F29" s="138"/>
      <c r="G29" s="134"/>
      <c r="H29" s="11"/>
      <c r="I29" s="11"/>
    </row>
    <row r="30" spans="1:9" s="3" customFormat="1" ht="12.75" customHeight="1">
      <c r="A30" s="127"/>
      <c r="B30" s="81" t="s">
        <v>82</v>
      </c>
      <c r="C30" s="9" t="s">
        <v>102</v>
      </c>
      <c r="D30" s="127"/>
      <c r="E30" s="25">
        <f t="shared" si="0"/>
        <v>78640</v>
      </c>
      <c r="F30" s="6"/>
      <c r="G30" s="43">
        <v>78640</v>
      </c>
      <c r="H30" s="11"/>
      <c r="I30" s="11"/>
    </row>
    <row r="31" spans="1:9" s="3" customFormat="1">
      <c r="A31" s="127"/>
      <c r="B31" s="124" t="s">
        <v>83</v>
      </c>
      <c r="C31" s="9" t="s">
        <v>53</v>
      </c>
      <c r="D31" s="127"/>
      <c r="E31" s="120">
        <f t="shared" si="0"/>
        <v>121698.77</v>
      </c>
      <c r="F31" s="122"/>
      <c r="G31" s="118">
        <v>121698.77</v>
      </c>
      <c r="H31" s="11"/>
      <c r="I31" s="11"/>
    </row>
    <row r="32" spans="1:9" s="3" customFormat="1">
      <c r="A32" s="127"/>
      <c r="B32" s="125"/>
      <c r="C32" s="9" t="s">
        <v>84</v>
      </c>
      <c r="D32" s="127"/>
      <c r="E32" s="121">
        <f t="shared" si="0"/>
        <v>0</v>
      </c>
      <c r="F32" s="123"/>
      <c r="G32" s="119"/>
      <c r="H32" s="11"/>
      <c r="I32" s="11"/>
    </row>
    <row r="33" spans="1:9" s="3" customFormat="1">
      <c r="A33" s="127"/>
      <c r="B33" s="7" t="s">
        <v>85</v>
      </c>
      <c r="C33" s="9" t="s">
        <v>53</v>
      </c>
      <c r="D33" s="127"/>
      <c r="E33" s="25">
        <f t="shared" si="0"/>
        <v>113700</v>
      </c>
      <c r="F33" s="25"/>
      <c r="G33" s="43">
        <v>113700</v>
      </c>
      <c r="H33" s="11"/>
      <c r="I33" s="11"/>
    </row>
    <row r="34" spans="1:9" s="3" customFormat="1">
      <c r="A34" s="127"/>
      <c r="B34" s="124" t="s">
        <v>86</v>
      </c>
      <c r="C34" s="9" t="s">
        <v>74</v>
      </c>
      <c r="D34" s="127"/>
      <c r="E34" s="25">
        <f t="shared" si="0"/>
        <v>112000</v>
      </c>
      <c r="F34" s="25"/>
      <c r="G34" s="43">
        <v>112000</v>
      </c>
      <c r="H34" s="11"/>
      <c r="I34" s="11"/>
    </row>
    <row r="35" spans="1:9" s="3" customFormat="1">
      <c r="A35" s="127"/>
      <c r="B35" s="125"/>
      <c r="C35" s="69" t="s">
        <v>144</v>
      </c>
      <c r="D35" s="127"/>
      <c r="E35" s="66">
        <f t="shared" si="0"/>
        <v>56000</v>
      </c>
      <c r="F35" s="66"/>
      <c r="G35" s="71">
        <v>56000</v>
      </c>
      <c r="H35" s="11"/>
      <c r="I35" s="11"/>
    </row>
    <row r="36" spans="1:9" s="3" customFormat="1">
      <c r="A36" s="127"/>
      <c r="B36" s="124" t="s">
        <v>87</v>
      </c>
      <c r="C36" s="9" t="s">
        <v>74</v>
      </c>
      <c r="D36" s="127"/>
      <c r="E36" s="120">
        <f t="shared" si="0"/>
        <v>117000</v>
      </c>
      <c r="F36" s="122"/>
      <c r="G36" s="118">
        <v>117000</v>
      </c>
      <c r="H36" s="11"/>
      <c r="I36" s="11"/>
    </row>
    <row r="37" spans="1:9" s="3" customFormat="1">
      <c r="A37" s="127"/>
      <c r="B37" s="125"/>
      <c r="C37" s="9" t="s">
        <v>88</v>
      </c>
      <c r="D37" s="127"/>
      <c r="E37" s="121"/>
      <c r="F37" s="123"/>
      <c r="G37" s="119"/>
      <c r="H37" s="11"/>
      <c r="I37" s="11"/>
    </row>
    <row r="38" spans="1:9" s="3" customFormat="1">
      <c r="A38" s="127"/>
      <c r="B38" s="27" t="s">
        <v>89</v>
      </c>
      <c r="C38" s="9" t="s">
        <v>53</v>
      </c>
      <c r="D38" s="127"/>
      <c r="E38" s="25">
        <f t="shared" si="0"/>
        <v>77300</v>
      </c>
      <c r="F38" s="25"/>
      <c r="G38" s="45">
        <v>77300</v>
      </c>
      <c r="H38" s="11"/>
      <c r="I38" s="11"/>
    </row>
    <row r="39" spans="1:9" s="3" customFormat="1">
      <c r="A39" s="127"/>
      <c r="B39" s="70" t="s">
        <v>59</v>
      </c>
      <c r="C39" s="69" t="s">
        <v>136</v>
      </c>
      <c r="D39" s="127"/>
      <c r="E39" s="68">
        <f t="shared" si="0"/>
        <v>303816.21000000002</v>
      </c>
      <c r="F39" s="68"/>
      <c r="G39" s="72">
        <f>247294.39+56521.82</f>
        <v>303816.21000000002</v>
      </c>
      <c r="H39" s="11"/>
      <c r="I39" s="11"/>
    </row>
    <row r="40" spans="1:9" s="3" customFormat="1">
      <c r="A40" s="127"/>
      <c r="B40" s="124" t="s">
        <v>107</v>
      </c>
      <c r="C40" s="9" t="s">
        <v>108</v>
      </c>
      <c r="D40" s="127"/>
      <c r="E40" s="25">
        <f t="shared" si="0"/>
        <v>188700</v>
      </c>
      <c r="F40" s="25"/>
      <c r="G40" s="45">
        <v>188700</v>
      </c>
      <c r="H40" s="11"/>
      <c r="I40" s="11"/>
    </row>
    <row r="41" spans="1:9" s="3" customFormat="1">
      <c r="A41" s="127"/>
      <c r="B41" s="129"/>
      <c r="C41" s="102" t="s">
        <v>53</v>
      </c>
      <c r="D41" s="127"/>
      <c r="E41" s="100">
        <f t="shared" si="0"/>
        <v>850000</v>
      </c>
      <c r="F41" s="100"/>
      <c r="G41" s="103">
        <v>850000</v>
      </c>
      <c r="H41" s="11"/>
      <c r="I41" s="11"/>
    </row>
    <row r="42" spans="1:9" s="3" customFormat="1">
      <c r="A42" s="127"/>
      <c r="B42" s="129"/>
      <c r="C42" s="102" t="s">
        <v>165</v>
      </c>
      <c r="D42" s="127"/>
      <c r="E42" s="100">
        <f t="shared" si="0"/>
        <v>105983.22</v>
      </c>
      <c r="F42" s="100"/>
      <c r="G42" s="103">
        <v>105983.22</v>
      </c>
      <c r="H42" s="11"/>
      <c r="I42" s="11"/>
    </row>
    <row r="43" spans="1:9" s="3" customFormat="1">
      <c r="A43" s="127"/>
      <c r="B43" s="125"/>
      <c r="C43" s="82" t="s">
        <v>146</v>
      </c>
      <c r="D43" s="127"/>
      <c r="E43" s="78">
        <f t="shared" si="0"/>
        <v>60000</v>
      </c>
      <c r="F43" s="78"/>
      <c r="G43" s="79">
        <v>60000</v>
      </c>
      <c r="H43" s="11"/>
      <c r="I43" s="11"/>
    </row>
    <row r="44" spans="1:9" s="3" customFormat="1">
      <c r="A44" s="127"/>
      <c r="B44" s="27" t="s">
        <v>90</v>
      </c>
      <c r="C44" s="9" t="s">
        <v>53</v>
      </c>
      <c r="D44" s="127"/>
      <c r="E44" s="25">
        <f t="shared" si="0"/>
        <v>102185.04</v>
      </c>
      <c r="F44" s="25"/>
      <c r="G44" s="45">
        <v>102185.04</v>
      </c>
      <c r="H44" s="11"/>
      <c r="I44" s="11"/>
    </row>
    <row r="45" spans="1:9" s="3" customFormat="1">
      <c r="A45" s="127"/>
      <c r="B45" s="124" t="s">
        <v>92</v>
      </c>
      <c r="C45" s="9" t="s">
        <v>53</v>
      </c>
      <c r="D45" s="127"/>
      <c r="E45" s="25">
        <f t="shared" si="0"/>
        <v>34911.339999999997</v>
      </c>
      <c r="F45" s="25"/>
      <c r="G45" s="45">
        <v>34911.339999999997</v>
      </c>
      <c r="H45" s="11"/>
      <c r="I45" s="11"/>
    </row>
    <row r="46" spans="1:9" s="3" customFormat="1">
      <c r="A46" s="127"/>
      <c r="B46" s="125"/>
      <c r="C46" s="69" t="s">
        <v>137</v>
      </c>
      <c r="D46" s="127"/>
      <c r="E46" s="68">
        <f t="shared" si="0"/>
        <v>244430.2</v>
      </c>
      <c r="F46" s="68"/>
      <c r="G46" s="72">
        <v>244430.2</v>
      </c>
      <c r="H46" s="11"/>
      <c r="I46" s="11"/>
    </row>
    <row r="47" spans="1:9" s="3" customFormat="1">
      <c r="A47" s="127"/>
      <c r="B47" s="27" t="s">
        <v>109</v>
      </c>
      <c r="C47" s="9" t="s">
        <v>53</v>
      </c>
      <c r="D47" s="127"/>
      <c r="E47" s="25">
        <f t="shared" si="0"/>
        <v>150000</v>
      </c>
      <c r="F47" s="25"/>
      <c r="G47" s="45">
        <v>150000</v>
      </c>
      <c r="H47" s="11"/>
      <c r="I47" s="11"/>
    </row>
    <row r="48" spans="1:9" s="3" customFormat="1">
      <c r="A48" s="127"/>
      <c r="B48" s="124" t="s">
        <v>91</v>
      </c>
      <c r="C48" s="9" t="s">
        <v>53</v>
      </c>
      <c r="D48" s="128"/>
      <c r="E48" s="25">
        <f t="shared" si="0"/>
        <v>80400</v>
      </c>
      <c r="F48" s="25"/>
      <c r="G48" s="45">
        <v>80400</v>
      </c>
      <c r="H48" s="11"/>
      <c r="I48" s="11"/>
    </row>
    <row r="49" spans="1:10" s="3" customFormat="1">
      <c r="A49" s="127"/>
      <c r="B49" s="125"/>
      <c r="C49" s="69" t="s">
        <v>137</v>
      </c>
      <c r="D49" s="65"/>
      <c r="E49" s="68">
        <f t="shared" si="0"/>
        <v>174412.26</v>
      </c>
      <c r="F49" s="68"/>
      <c r="G49" s="72">
        <v>174412.26</v>
      </c>
      <c r="H49" s="11"/>
      <c r="I49" s="11"/>
    </row>
    <row r="50" spans="1:10" s="3" customFormat="1" ht="114.75">
      <c r="A50" s="127"/>
      <c r="B50" s="7" t="s">
        <v>49</v>
      </c>
      <c r="C50" s="9" t="s">
        <v>50</v>
      </c>
      <c r="D50" s="22" t="s">
        <v>51</v>
      </c>
      <c r="E50" s="8">
        <f>F50+G50</f>
        <v>1280300</v>
      </c>
      <c r="F50" s="6">
        <f>1436400-50000-156100</f>
        <v>1230300</v>
      </c>
      <c r="G50" s="43">
        <v>50000</v>
      </c>
      <c r="H50" s="11"/>
      <c r="I50" s="11"/>
    </row>
    <row r="51" spans="1:10">
      <c r="A51" s="127"/>
      <c r="B51" s="114" t="s">
        <v>36</v>
      </c>
      <c r="C51" s="115"/>
      <c r="D51" s="116"/>
      <c r="E51" s="15">
        <f>SUM(E12:E50)</f>
        <v>10466209.999999998</v>
      </c>
      <c r="F51" s="15">
        <f>SUM(F12:F50)</f>
        <v>1230300</v>
      </c>
      <c r="G51" s="39">
        <f>SUM(G12:G50)</f>
        <v>9235909.9999999981</v>
      </c>
      <c r="H51" s="88"/>
      <c r="I51" s="88"/>
      <c r="J51" s="88"/>
    </row>
    <row r="52" spans="1:10">
      <c r="A52" s="128"/>
      <c r="B52" s="111" t="s">
        <v>42</v>
      </c>
      <c r="C52" s="111"/>
      <c r="D52" s="111"/>
      <c r="E52" s="15">
        <f>E27</f>
        <v>70000</v>
      </c>
      <c r="F52" s="15">
        <f>F27</f>
        <v>0</v>
      </c>
      <c r="G52" s="39">
        <f>G27</f>
        <v>70000</v>
      </c>
      <c r="I52" s="88"/>
    </row>
    <row r="53" spans="1:10">
      <c r="A53" s="112" t="s">
        <v>46</v>
      </c>
      <c r="B53" s="142" t="s">
        <v>10</v>
      </c>
      <c r="C53" s="7" t="s">
        <v>48</v>
      </c>
      <c r="D53" s="126" t="s">
        <v>40</v>
      </c>
      <c r="E53" s="158">
        <f t="shared" ref="E53:E92" si="1">F53+G53</f>
        <v>6609546.6800000006</v>
      </c>
      <c r="F53" s="161"/>
      <c r="G53" s="160">
        <f>7558276.7-1100108.63+70006+44004.61+17065+20303</f>
        <v>6609546.6800000006</v>
      </c>
      <c r="H53" s="88"/>
      <c r="I53" s="88"/>
      <c r="J53" s="88"/>
    </row>
    <row r="54" spans="1:10" ht="25.5">
      <c r="A54" s="112"/>
      <c r="B54" s="142"/>
      <c r="C54" s="7" t="s">
        <v>158</v>
      </c>
      <c r="D54" s="127"/>
      <c r="E54" s="158"/>
      <c r="F54" s="161"/>
      <c r="G54" s="160"/>
      <c r="H54" s="88"/>
      <c r="I54" s="88"/>
      <c r="J54" s="88"/>
    </row>
    <row r="55" spans="1:10">
      <c r="A55" s="112"/>
      <c r="B55" s="142"/>
      <c r="C55" s="7" t="s">
        <v>159</v>
      </c>
      <c r="D55" s="127"/>
      <c r="E55" s="158"/>
      <c r="F55" s="161"/>
      <c r="G55" s="160"/>
      <c r="H55" s="88"/>
      <c r="I55" s="88"/>
      <c r="J55" s="88"/>
    </row>
    <row r="56" spans="1:10">
      <c r="A56" s="112"/>
      <c r="B56" s="142"/>
      <c r="C56" s="7" t="s">
        <v>160</v>
      </c>
      <c r="D56" s="127"/>
      <c r="E56" s="158"/>
      <c r="F56" s="161"/>
      <c r="G56" s="160"/>
      <c r="H56" s="88"/>
      <c r="I56" s="88"/>
      <c r="J56" s="88"/>
    </row>
    <row r="57" spans="1:10" ht="13.5" customHeight="1">
      <c r="A57" s="112"/>
      <c r="B57" s="142"/>
      <c r="C57" s="7" t="s">
        <v>53</v>
      </c>
      <c r="D57" s="127"/>
      <c r="E57" s="158"/>
      <c r="F57" s="161"/>
      <c r="G57" s="160"/>
      <c r="I57" s="88"/>
    </row>
    <row r="58" spans="1:10" ht="13.5" customHeight="1">
      <c r="A58" s="112"/>
      <c r="B58" s="33" t="s">
        <v>122</v>
      </c>
      <c r="C58" s="7" t="s">
        <v>123</v>
      </c>
      <c r="D58" s="127"/>
      <c r="E58" s="15">
        <f t="shared" si="1"/>
        <v>69492.48000000001</v>
      </c>
      <c r="F58" s="32"/>
      <c r="G58" s="96">
        <f>27807.18+41685.3</f>
        <v>69492.48000000001</v>
      </c>
    </row>
    <row r="59" spans="1:10" ht="13.5" customHeight="1">
      <c r="A59" s="112"/>
      <c r="B59" s="141" t="s">
        <v>152</v>
      </c>
      <c r="C59" s="7" t="s">
        <v>132</v>
      </c>
      <c r="D59" s="127"/>
      <c r="E59" s="143">
        <f>G59</f>
        <v>124650</v>
      </c>
      <c r="F59" s="149"/>
      <c r="G59" s="147">
        <f>105000+19650</f>
        <v>124650</v>
      </c>
    </row>
    <row r="60" spans="1:10" ht="13.5" customHeight="1">
      <c r="A60" s="112"/>
      <c r="B60" s="140"/>
      <c r="C60" s="7" t="s">
        <v>153</v>
      </c>
      <c r="D60" s="127"/>
      <c r="E60" s="145"/>
      <c r="F60" s="150"/>
      <c r="G60" s="148"/>
    </row>
    <row r="61" spans="1:10" ht="13.5" customHeight="1">
      <c r="A61" s="112"/>
      <c r="B61" s="139" t="s">
        <v>98</v>
      </c>
      <c r="C61" s="7" t="s">
        <v>99</v>
      </c>
      <c r="D61" s="127"/>
      <c r="E61" s="143">
        <f t="shared" si="1"/>
        <v>527624.64</v>
      </c>
      <c r="F61" s="149"/>
      <c r="G61" s="151">
        <f>205841.96+321782.68</f>
        <v>527624.64</v>
      </c>
    </row>
    <row r="62" spans="1:10" ht="13.5" customHeight="1">
      <c r="A62" s="112"/>
      <c r="B62" s="140"/>
      <c r="C62" s="7" t="s">
        <v>137</v>
      </c>
      <c r="D62" s="127"/>
      <c r="E62" s="145"/>
      <c r="F62" s="150"/>
      <c r="G62" s="152"/>
    </row>
    <row r="63" spans="1:10" ht="13.5" customHeight="1">
      <c r="A63" s="112"/>
      <c r="B63" s="139" t="s">
        <v>97</v>
      </c>
      <c r="C63" s="7" t="s">
        <v>127</v>
      </c>
      <c r="D63" s="127"/>
      <c r="E63" s="151">
        <f>G63</f>
        <v>2285000</v>
      </c>
      <c r="F63" s="151"/>
      <c r="G63" s="151">
        <f>3745000-2360000+900000</f>
        <v>2285000</v>
      </c>
      <c r="H63" s="88"/>
    </row>
    <row r="64" spans="1:10" ht="13.5" customHeight="1">
      <c r="A64" s="112"/>
      <c r="B64" s="141"/>
      <c r="C64" s="7" t="s">
        <v>171</v>
      </c>
      <c r="D64" s="127"/>
      <c r="E64" s="153"/>
      <c r="F64" s="153"/>
      <c r="G64" s="153"/>
    </row>
    <row r="65" spans="1:10" ht="13.5" customHeight="1">
      <c r="A65" s="112"/>
      <c r="B65" s="140"/>
      <c r="C65" s="7" t="s">
        <v>53</v>
      </c>
      <c r="D65" s="127"/>
      <c r="E65" s="152"/>
      <c r="F65" s="152"/>
      <c r="G65" s="152"/>
    </row>
    <row r="66" spans="1:10" s="3" customFormat="1">
      <c r="A66" s="112"/>
      <c r="B66" s="142" t="s">
        <v>43</v>
      </c>
      <c r="C66" s="7" t="s">
        <v>48</v>
      </c>
      <c r="D66" s="127"/>
      <c r="E66" s="158">
        <f t="shared" si="1"/>
        <v>263463.27</v>
      </c>
      <c r="F66" s="113"/>
      <c r="G66" s="157">
        <f>193463.27+70000</f>
        <v>263463.27</v>
      </c>
      <c r="H66" s="11"/>
      <c r="I66" s="11"/>
    </row>
    <row r="67" spans="1:10" s="3" customFormat="1">
      <c r="A67" s="112"/>
      <c r="B67" s="142"/>
      <c r="C67" s="7" t="s">
        <v>148</v>
      </c>
      <c r="D67" s="127"/>
      <c r="E67" s="158"/>
      <c r="F67" s="113"/>
      <c r="G67" s="157"/>
      <c r="H67" s="11"/>
      <c r="I67" s="11"/>
    </row>
    <row r="68" spans="1:10" s="3" customFormat="1">
      <c r="A68" s="112"/>
      <c r="B68" s="23" t="s">
        <v>44</v>
      </c>
      <c r="C68" s="7" t="s">
        <v>48</v>
      </c>
      <c r="D68" s="127"/>
      <c r="E68" s="15">
        <f t="shared" si="1"/>
        <v>458474</v>
      </c>
      <c r="F68" s="8"/>
      <c r="G68" s="39">
        <v>458474</v>
      </c>
      <c r="H68" s="11"/>
      <c r="I68" s="11"/>
    </row>
    <row r="69" spans="1:10" s="3" customFormat="1">
      <c r="A69" s="112"/>
      <c r="B69" s="83" t="s">
        <v>18</v>
      </c>
      <c r="C69" s="7" t="s">
        <v>154</v>
      </c>
      <c r="D69" s="127"/>
      <c r="E69" s="15">
        <f t="shared" si="1"/>
        <v>108970.63</v>
      </c>
      <c r="F69" s="80"/>
      <c r="G69" s="89">
        <f>75170.23+33800.4</f>
        <v>108970.63</v>
      </c>
      <c r="H69" s="11"/>
      <c r="I69" s="11"/>
    </row>
    <row r="70" spans="1:10" s="3" customFormat="1">
      <c r="A70" s="112"/>
      <c r="B70" s="139" t="s">
        <v>19</v>
      </c>
      <c r="C70" s="7" t="s">
        <v>53</v>
      </c>
      <c r="D70" s="127"/>
      <c r="E70" s="143">
        <f t="shared" si="1"/>
        <v>824000</v>
      </c>
      <c r="F70" s="120"/>
      <c r="G70" s="154">
        <f>724000+100000</f>
        <v>824000</v>
      </c>
      <c r="H70" s="11"/>
      <c r="I70" s="11"/>
    </row>
    <row r="71" spans="1:10" s="3" customFormat="1">
      <c r="A71" s="112"/>
      <c r="B71" s="141"/>
      <c r="C71" s="7" t="s">
        <v>127</v>
      </c>
      <c r="D71" s="127"/>
      <c r="E71" s="144"/>
      <c r="F71" s="146"/>
      <c r="G71" s="155"/>
      <c r="H71" s="11"/>
      <c r="I71" s="11"/>
    </row>
    <row r="72" spans="1:10" s="3" customFormat="1">
      <c r="A72" s="112"/>
      <c r="B72" s="140"/>
      <c r="C72" s="7" t="s">
        <v>161</v>
      </c>
      <c r="D72" s="127"/>
      <c r="E72" s="145"/>
      <c r="F72" s="121"/>
      <c r="G72" s="156"/>
      <c r="H72" s="11"/>
      <c r="I72" s="11"/>
    </row>
    <row r="73" spans="1:10" s="3" customFormat="1" ht="38.25">
      <c r="A73" s="112"/>
      <c r="B73" s="139" t="s">
        <v>125</v>
      </c>
      <c r="C73" s="7" t="s">
        <v>126</v>
      </c>
      <c r="D73" s="127"/>
      <c r="E73" s="143">
        <f t="shared" si="1"/>
        <v>1413321</v>
      </c>
      <c r="F73" s="104"/>
      <c r="G73" s="154">
        <v>1413321</v>
      </c>
      <c r="H73" s="11"/>
      <c r="I73" s="11"/>
    </row>
    <row r="74" spans="1:10" s="3" customFormat="1">
      <c r="A74" s="112"/>
      <c r="B74" s="141"/>
      <c r="C74" s="7" t="s">
        <v>162</v>
      </c>
      <c r="D74" s="127"/>
      <c r="E74" s="144"/>
      <c r="F74" s="106"/>
      <c r="G74" s="155"/>
      <c r="H74" s="11"/>
      <c r="I74" s="11"/>
    </row>
    <row r="75" spans="1:10" s="3" customFormat="1">
      <c r="A75" s="112"/>
      <c r="B75" s="140"/>
      <c r="C75" s="7" t="s">
        <v>53</v>
      </c>
      <c r="D75" s="127"/>
      <c r="E75" s="145"/>
      <c r="F75" s="105"/>
      <c r="G75" s="156"/>
      <c r="H75" s="11"/>
      <c r="I75" s="11"/>
    </row>
    <row r="76" spans="1:10" s="3" customFormat="1" ht="76.5">
      <c r="A76" s="112"/>
      <c r="B76" s="23" t="s">
        <v>105</v>
      </c>
      <c r="C76" s="7" t="s">
        <v>150</v>
      </c>
      <c r="D76" s="127"/>
      <c r="E76" s="15">
        <f t="shared" si="1"/>
        <v>10770475.199999999</v>
      </c>
      <c r="F76" s="8"/>
      <c r="G76" s="39">
        <f>13798000-3027524.8</f>
        <v>10770475.199999999</v>
      </c>
      <c r="H76" s="11"/>
      <c r="I76" s="11"/>
      <c r="J76" s="94"/>
    </row>
    <row r="77" spans="1:10" s="3" customFormat="1">
      <c r="A77" s="112"/>
      <c r="B77" s="23" t="s">
        <v>96</v>
      </c>
      <c r="C77" s="7" t="s">
        <v>53</v>
      </c>
      <c r="D77" s="127"/>
      <c r="E77" s="15">
        <f t="shared" si="1"/>
        <v>112208.41</v>
      </c>
      <c r="F77" s="8"/>
      <c r="G77" s="39">
        <v>112208.41</v>
      </c>
      <c r="H77" s="11"/>
      <c r="I77" s="11"/>
      <c r="J77" s="94"/>
    </row>
    <row r="78" spans="1:10" s="3" customFormat="1">
      <c r="A78" s="112"/>
      <c r="B78" s="139" t="s">
        <v>23</v>
      </c>
      <c r="C78" s="7" t="s">
        <v>64</v>
      </c>
      <c r="D78" s="127"/>
      <c r="E78" s="154">
        <f t="shared" ref="E78" si="2">4020000+306000</f>
        <v>4326000</v>
      </c>
      <c r="F78" s="154">
        <v>0</v>
      </c>
      <c r="G78" s="154">
        <f>4020000+306000</f>
        <v>4326000</v>
      </c>
      <c r="H78" s="11"/>
      <c r="I78" s="11"/>
      <c r="J78" s="94"/>
    </row>
    <row r="79" spans="1:10" s="3" customFormat="1" ht="51">
      <c r="A79" s="112"/>
      <c r="B79" s="140"/>
      <c r="C79" s="7" t="s">
        <v>151</v>
      </c>
      <c r="D79" s="127"/>
      <c r="E79" s="156"/>
      <c r="F79" s="156"/>
      <c r="G79" s="156"/>
      <c r="H79" s="11"/>
      <c r="I79" s="11"/>
      <c r="J79" s="94"/>
    </row>
    <row r="80" spans="1:10" s="3" customFormat="1">
      <c r="A80" s="112"/>
      <c r="B80" s="139" t="s">
        <v>24</v>
      </c>
      <c r="C80" s="7" t="s">
        <v>53</v>
      </c>
      <c r="D80" s="127"/>
      <c r="E80" s="143">
        <f>G80</f>
        <v>4319997</v>
      </c>
      <c r="F80" s="120"/>
      <c r="G80" s="154">
        <f>3410267+88000+821730</f>
        <v>4319997</v>
      </c>
      <c r="H80" s="11"/>
      <c r="I80" s="11"/>
      <c r="J80" s="95"/>
    </row>
    <row r="81" spans="1:10" s="3" customFormat="1" ht="50.25" customHeight="1">
      <c r="A81" s="112"/>
      <c r="B81" s="141"/>
      <c r="C81" s="7" t="s">
        <v>164</v>
      </c>
      <c r="D81" s="127"/>
      <c r="E81" s="144"/>
      <c r="F81" s="146"/>
      <c r="G81" s="155"/>
      <c r="H81" s="11"/>
      <c r="I81" s="11"/>
      <c r="J81" s="95"/>
    </row>
    <row r="82" spans="1:10" s="3" customFormat="1">
      <c r="A82" s="112"/>
      <c r="B82" s="140"/>
      <c r="C82" s="7" t="s">
        <v>163</v>
      </c>
      <c r="D82" s="127"/>
      <c r="E82" s="145"/>
      <c r="F82" s="121"/>
      <c r="G82" s="156"/>
      <c r="H82" s="11"/>
      <c r="I82" s="11"/>
    </row>
    <row r="83" spans="1:10" s="3" customFormat="1">
      <c r="A83" s="112"/>
      <c r="B83" s="139" t="s">
        <v>100</v>
      </c>
      <c r="C83" s="7" t="s">
        <v>53</v>
      </c>
      <c r="D83" s="127"/>
      <c r="E83" s="143">
        <f>G83</f>
        <v>544254.88</v>
      </c>
      <c r="F83" s="120"/>
      <c r="G83" s="154">
        <f>166000+107800+166000+104454.88</f>
        <v>544254.88</v>
      </c>
      <c r="H83" s="11"/>
      <c r="I83" s="11"/>
      <c r="J83" s="95"/>
    </row>
    <row r="84" spans="1:10" s="3" customFormat="1">
      <c r="A84" s="112"/>
      <c r="B84" s="141"/>
      <c r="C84" s="7" t="s">
        <v>101</v>
      </c>
      <c r="D84" s="127"/>
      <c r="E84" s="144"/>
      <c r="F84" s="146"/>
      <c r="G84" s="155"/>
      <c r="H84" s="11"/>
      <c r="I84" s="11"/>
    </row>
    <row r="85" spans="1:10" s="3" customFormat="1">
      <c r="A85" s="112"/>
      <c r="B85" s="141"/>
      <c r="C85" s="7" t="s">
        <v>102</v>
      </c>
      <c r="D85" s="127"/>
      <c r="E85" s="144"/>
      <c r="F85" s="146"/>
      <c r="G85" s="155"/>
      <c r="H85" s="11"/>
      <c r="I85" s="11"/>
    </row>
    <row r="86" spans="1:10" s="3" customFormat="1" ht="25.5">
      <c r="A86" s="112"/>
      <c r="B86" s="140"/>
      <c r="C86" s="7" t="s">
        <v>110</v>
      </c>
      <c r="D86" s="127"/>
      <c r="E86" s="145"/>
      <c r="F86" s="121"/>
      <c r="G86" s="156"/>
      <c r="H86" s="11"/>
      <c r="I86" s="11"/>
    </row>
    <row r="87" spans="1:10" s="3" customFormat="1">
      <c r="A87" s="112"/>
      <c r="B87" s="139" t="s">
        <v>28</v>
      </c>
      <c r="C87" s="7" t="s">
        <v>53</v>
      </c>
      <c r="D87" s="127"/>
      <c r="E87" s="143">
        <f>G87</f>
        <v>895035</v>
      </c>
      <c r="F87" s="120"/>
      <c r="G87" s="143">
        <f>254200+317750+323085</f>
        <v>895035</v>
      </c>
      <c r="H87" s="11"/>
      <c r="I87" s="11"/>
    </row>
    <row r="88" spans="1:10" s="3" customFormat="1">
      <c r="A88" s="112"/>
      <c r="B88" s="140"/>
      <c r="C88" s="7" t="s">
        <v>135</v>
      </c>
      <c r="D88" s="127"/>
      <c r="E88" s="145"/>
      <c r="F88" s="121"/>
      <c r="G88" s="145"/>
      <c r="H88" s="11"/>
      <c r="I88" s="11"/>
    </row>
    <row r="89" spans="1:10" s="3" customFormat="1">
      <c r="A89" s="112"/>
      <c r="B89" s="139" t="s">
        <v>27</v>
      </c>
      <c r="C89" s="7" t="s">
        <v>80</v>
      </c>
      <c r="D89" s="127"/>
      <c r="E89" s="143">
        <f>G89</f>
        <v>3590369.27</v>
      </c>
      <c r="F89" s="143"/>
      <c r="G89" s="143">
        <f>1422288+893776+553467+720838.27</f>
        <v>3590369.27</v>
      </c>
      <c r="H89" s="11"/>
      <c r="I89" s="11"/>
    </row>
    <row r="90" spans="1:10" s="3" customFormat="1">
      <c r="A90" s="112"/>
      <c r="B90" s="141"/>
      <c r="C90" s="7" t="s">
        <v>111</v>
      </c>
      <c r="D90" s="127"/>
      <c r="E90" s="144"/>
      <c r="F90" s="144"/>
      <c r="G90" s="144"/>
      <c r="H90" s="11"/>
      <c r="I90" s="11"/>
    </row>
    <row r="91" spans="1:10" s="3" customFormat="1">
      <c r="A91" s="112"/>
      <c r="B91" s="141"/>
      <c r="C91" s="7" t="s">
        <v>112</v>
      </c>
      <c r="D91" s="128"/>
      <c r="E91" s="145"/>
      <c r="F91" s="145"/>
      <c r="G91" s="145"/>
      <c r="H91" s="11"/>
      <c r="I91" s="11"/>
    </row>
    <row r="92" spans="1:10" s="3" customFormat="1" ht="51">
      <c r="A92" s="112"/>
      <c r="B92" s="140"/>
      <c r="C92" s="7" t="s">
        <v>53</v>
      </c>
      <c r="D92" s="24" t="s">
        <v>52</v>
      </c>
      <c r="E92" s="15">
        <f t="shared" si="1"/>
        <v>1074700</v>
      </c>
      <c r="F92" s="8">
        <v>1064700</v>
      </c>
      <c r="G92" s="15">
        <v>10000</v>
      </c>
      <c r="H92" s="11"/>
      <c r="I92" s="11"/>
    </row>
    <row r="93" spans="1:10">
      <c r="A93" s="112"/>
      <c r="B93" s="117" t="s">
        <v>36</v>
      </c>
      <c r="C93" s="117"/>
      <c r="D93" s="117"/>
      <c r="E93" s="15">
        <f>SUM(E53:E92)</f>
        <v>38317582.460000001</v>
      </c>
      <c r="F93" s="15">
        <f>SUM(F53:F92)</f>
        <v>1064700</v>
      </c>
      <c r="G93" s="15">
        <f>SUM(G53:G92)</f>
        <v>37252882.460000001</v>
      </c>
      <c r="H93" s="88"/>
    </row>
    <row r="94" spans="1:10">
      <c r="A94" s="112"/>
      <c r="B94" s="111" t="s">
        <v>42</v>
      </c>
      <c r="C94" s="111"/>
      <c r="D94" s="111"/>
      <c r="E94" s="15">
        <f>G94</f>
        <v>2569492.48</v>
      </c>
      <c r="F94" s="15">
        <f>F58</f>
        <v>0</v>
      </c>
      <c r="G94" s="15">
        <f>G58+2500000</f>
        <v>2569492.48</v>
      </c>
      <c r="H94" s="88"/>
    </row>
    <row r="95" spans="1:10" ht="45" customHeight="1">
      <c r="A95" s="24" t="s">
        <v>106</v>
      </c>
      <c r="B95" s="33" t="s">
        <v>103</v>
      </c>
      <c r="C95" s="7" t="s">
        <v>104</v>
      </c>
      <c r="D95" s="24" t="s">
        <v>40</v>
      </c>
      <c r="E95" s="34">
        <f t="shared" ref="E95" si="3">F95+G95</f>
        <v>400000</v>
      </c>
      <c r="F95" s="35"/>
      <c r="G95" s="36">
        <v>400000</v>
      </c>
      <c r="H95" s="88"/>
    </row>
    <row r="96" spans="1:10">
      <c r="A96" s="37"/>
      <c r="B96" s="111" t="s">
        <v>36</v>
      </c>
      <c r="C96" s="111"/>
      <c r="D96" s="111"/>
      <c r="E96" s="15">
        <f>E95</f>
        <v>400000</v>
      </c>
      <c r="F96" s="15">
        <f t="shared" ref="F96:G96" si="4">F95</f>
        <v>0</v>
      </c>
      <c r="G96" s="15">
        <f t="shared" si="4"/>
        <v>400000</v>
      </c>
    </row>
    <row r="97" spans="1:7">
      <c r="A97" s="37"/>
      <c r="B97" s="111" t="s">
        <v>42</v>
      </c>
      <c r="C97" s="111"/>
      <c r="D97" s="111"/>
      <c r="E97" s="15">
        <v>0</v>
      </c>
      <c r="F97" s="15">
        <f>F94+F52</f>
        <v>0</v>
      </c>
      <c r="G97" s="15">
        <v>0</v>
      </c>
    </row>
    <row r="98" spans="1:7" ht="45" customHeight="1">
      <c r="A98" s="26" t="s">
        <v>128</v>
      </c>
      <c r="B98" s="33" t="s">
        <v>129</v>
      </c>
      <c r="C98" s="7" t="s">
        <v>168</v>
      </c>
      <c r="D98" s="126" t="s">
        <v>40</v>
      </c>
      <c r="E98" s="34">
        <f t="shared" ref="E98:E99" si="5">F98+G98</f>
        <v>1748000</v>
      </c>
      <c r="F98" s="35"/>
      <c r="G98" s="36">
        <v>1748000</v>
      </c>
    </row>
    <row r="99" spans="1:7" ht="45" customHeight="1">
      <c r="A99" s="101"/>
      <c r="B99" s="33" t="s">
        <v>166</v>
      </c>
      <c r="C99" s="7" t="s">
        <v>167</v>
      </c>
      <c r="D99" s="128"/>
      <c r="E99" s="34">
        <f t="shared" si="5"/>
        <v>200000</v>
      </c>
      <c r="F99" s="35"/>
      <c r="G99" s="36">
        <v>200000</v>
      </c>
    </row>
    <row r="100" spans="1:7">
      <c r="A100" s="37"/>
      <c r="B100" s="111" t="s">
        <v>36</v>
      </c>
      <c r="C100" s="111"/>
      <c r="D100" s="111"/>
      <c r="E100" s="15">
        <f t="shared" ref="E100:F100" si="6">E99+E98</f>
        <v>1948000</v>
      </c>
      <c r="F100" s="15">
        <f t="shared" si="6"/>
        <v>0</v>
      </c>
      <c r="G100" s="15">
        <f>G99+G98</f>
        <v>1948000</v>
      </c>
    </row>
    <row r="101" spans="1:7">
      <c r="A101" s="37"/>
      <c r="B101" s="111" t="s">
        <v>42</v>
      </c>
      <c r="C101" s="111"/>
      <c r="D101" s="111"/>
      <c r="E101" s="15">
        <v>0</v>
      </c>
      <c r="F101" s="15">
        <f>F97+F58</f>
        <v>0</v>
      </c>
      <c r="G101" s="15">
        <v>0</v>
      </c>
    </row>
    <row r="102" spans="1:7">
      <c r="A102" s="37"/>
      <c r="B102" s="111" t="s">
        <v>36</v>
      </c>
      <c r="C102" s="111"/>
      <c r="D102" s="111"/>
      <c r="E102" s="15">
        <f>E96+E93+E51+E100</f>
        <v>51131792.460000001</v>
      </c>
      <c r="F102" s="15">
        <f>F96+F93+F51+F100</f>
        <v>2295000</v>
      </c>
      <c r="G102" s="15">
        <f>G96+G93+G51+G100</f>
        <v>48836792.460000001</v>
      </c>
    </row>
    <row r="103" spans="1:7">
      <c r="A103" s="37"/>
      <c r="B103" s="111" t="s">
        <v>42</v>
      </c>
      <c r="C103" s="111"/>
      <c r="D103" s="111"/>
      <c r="E103" s="15">
        <f>E97+E94+E52</f>
        <v>2639492.48</v>
      </c>
      <c r="F103" s="15">
        <f>F97+F94+F52</f>
        <v>0</v>
      </c>
      <c r="G103" s="15">
        <f>G97+G94+G52</f>
        <v>2639492.48</v>
      </c>
    </row>
  </sheetData>
  <autoFilter ref="A11:G94"/>
  <mergeCells count="96">
    <mergeCell ref="E2:G7"/>
    <mergeCell ref="G87:G88"/>
    <mergeCell ref="E87:E88"/>
    <mergeCell ref="F87:F88"/>
    <mergeCell ref="B80:B82"/>
    <mergeCell ref="G80:G82"/>
    <mergeCell ref="E80:E82"/>
    <mergeCell ref="F80:F82"/>
    <mergeCell ref="F83:F86"/>
    <mergeCell ref="G83:G86"/>
    <mergeCell ref="E83:E86"/>
    <mergeCell ref="B83:B86"/>
    <mergeCell ref="D53:D91"/>
    <mergeCell ref="G53:G57"/>
    <mergeCell ref="E53:E57"/>
    <mergeCell ref="F53:F57"/>
    <mergeCell ref="E78:E79"/>
    <mergeCell ref="F78:F79"/>
    <mergeCell ref="G66:G67"/>
    <mergeCell ref="E70:E72"/>
    <mergeCell ref="E63:E65"/>
    <mergeCell ref="G70:G72"/>
    <mergeCell ref="E66:E67"/>
    <mergeCell ref="F66:F67"/>
    <mergeCell ref="B102:D102"/>
    <mergeCell ref="B103:D103"/>
    <mergeCell ref="B96:D96"/>
    <mergeCell ref="B97:D97"/>
    <mergeCell ref="B100:D100"/>
    <mergeCell ref="B101:D101"/>
    <mergeCell ref="D98:D99"/>
    <mergeCell ref="G89:G91"/>
    <mergeCell ref="E89:E91"/>
    <mergeCell ref="F89:F91"/>
    <mergeCell ref="F70:F72"/>
    <mergeCell ref="B59:B60"/>
    <mergeCell ref="G59:G60"/>
    <mergeCell ref="E59:E60"/>
    <mergeCell ref="F59:F60"/>
    <mergeCell ref="G61:G62"/>
    <mergeCell ref="E61:E62"/>
    <mergeCell ref="F61:F62"/>
    <mergeCell ref="G63:G65"/>
    <mergeCell ref="F63:F65"/>
    <mergeCell ref="G73:G75"/>
    <mergeCell ref="E73:E75"/>
    <mergeCell ref="G78:G79"/>
    <mergeCell ref="B61:B62"/>
    <mergeCell ref="B19:B20"/>
    <mergeCell ref="B53:B57"/>
    <mergeCell ref="B73:B75"/>
    <mergeCell ref="B70:B72"/>
    <mergeCell ref="B87:B88"/>
    <mergeCell ref="B89:B92"/>
    <mergeCell ref="B78:B79"/>
    <mergeCell ref="B66:B67"/>
    <mergeCell ref="B63:B65"/>
    <mergeCell ref="F36:F37"/>
    <mergeCell ref="E36:E37"/>
    <mergeCell ref="G28:G29"/>
    <mergeCell ref="E28:E29"/>
    <mergeCell ref="F28:F29"/>
    <mergeCell ref="D10:D11"/>
    <mergeCell ref="E10:E11"/>
    <mergeCell ref="E19:E20"/>
    <mergeCell ref="F19:F20"/>
    <mergeCell ref="B23:B24"/>
    <mergeCell ref="E23:E24"/>
    <mergeCell ref="F23:F24"/>
    <mergeCell ref="B45:B46"/>
    <mergeCell ref="B48:B49"/>
    <mergeCell ref="A10:A11"/>
    <mergeCell ref="B10:B11"/>
    <mergeCell ref="C10:C11"/>
    <mergeCell ref="B17:B18"/>
    <mergeCell ref="B13:B14"/>
    <mergeCell ref="B40:B43"/>
    <mergeCell ref="B28:B29"/>
    <mergeCell ref="B31:B32"/>
    <mergeCell ref="B34:B35"/>
    <mergeCell ref="A8:F8"/>
    <mergeCell ref="B52:D52"/>
    <mergeCell ref="A53:A94"/>
    <mergeCell ref="B94:D94"/>
    <mergeCell ref="F10:G10"/>
    <mergeCell ref="B51:D51"/>
    <mergeCell ref="B93:D93"/>
    <mergeCell ref="G19:G20"/>
    <mergeCell ref="G23:G24"/>
    <mergeCell ref="G31:G32"/>
    <mergeCell ref="E31:E32"/>
    <mergeCell ref="F31:F32"/>
    <mergeCell ref="B36:B37"/>
    <mergeCell ref="G36:G37"/>
    <mergeCell ref="D12:D48"/>
    <mergeCell ref="A12:A52"/>
  </mergeCells>
  <phoneticPr fontId="6" type="noConversion"/>
  <pageMargins left="0.31496062992125984" right="0.31496062992125984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6"/>
  <sheetViews>
    <sheetView tabSelected="1" zoomScale="110" zoomScaleNormal="110" workbookViewId="0">
      <selection activeCell="C4" sqref="C4"/>
    </sheetView>
  </sheetViews>
  <sheetFormatPr defaultColWidth="9.140625" defaultRowHeight="12.75"/>
  <cols>
    <col min="1" max="1" width="26.7109375" style="1" customWidth="1"/>
    <col min="2" max="2" width="32.5703125" style="2" customWidth="1"/>
    <col min="3" max="3" width="18.85546875" style="3" customWidth="1"/>
    <col min="4" max="4" width="14.85546875" style="14" customWidth="1"/>
    <col min="5" max="5" width="16" style="3" customWidth="1"/>
    <col min="6" max="6" width="16.28515625" style="41" customWidth="1"/>
    <col min="7" max="7" width="13.85546875" style="3" bestFit="1" customWidth="1"/>
    <col min="8" max="16384" width="9.140625" style="3"/>
  </cols>
  <sheetData>
    <row r="1" spans="1:6" customFormat="1" ht="6" customHeight="1">
      <c r="A1" s="46"/>
      <c r="B1" s="47"/>
      <c r="C1" s="48"/>
      <c r="D1" s="108"/>
      <c r="E1" s="108"/>
      <c r="F1" s="108"/>
    </row>
    <row r="2" spans="1:6" customFormat="1" ht="16.5" customHeight="1">
      <c r="A2" s="46"/>
      <c r="B2" s="47"/>
      <c r="C2" s="48"/>
      <c r="D2" s="159" t="s">
        <v>177</v>
      </c>
      <c r="E2" s="159"/>
      <c r="F2" s="159"/>
    </row>
    <row r="3" spans="1:6" customFormat="1" ht="12.75" customHeight="1">
      <c r="A3" s="46"/>
      <c r="B3" s="47"/>
      <c r="C3" s="48"/>
      <c r="D3" s="159"/>
      <c r="E3" s="159"/>
      <c r="F3" s="159"/>
    </row>
    <row r="4" spans="1:6" customFormat="1" ht="12.75" customHeight="1">
      <c r="A4" s="46"/>
      <c r="B4" s="47"/>
      <c r="C4" s="48"/>
      <c r="D4" s="159"/>
      <c r="E4" s="159"/>
      <c r="F4" s="159"/>
    </row>
    <row r="5" spans="1:6" customFormat="1" ht="21" customHeight="1">
      <c r="A5" s="46"/>
      <c r="B5" s="47"/>
      <c r="C5" s="48"/>
      <c r="D5" s="159"/>
      <c r="E5" s="159"/>
      <c r="F5" s="159"/>
    </row>
    <row r="6" spans="1:6" customFormat="1" ht="30" customHeight="1">
      <c r="A6" s="46"/>
      <c r="B6" s="47"/>
      <c r="C6" s="48"/>
      <c r="D6" s="159"/>
      <c r="E6" s="159"/>
      <c r="F6" s="159"/>
    </row>
    <row r="7" spans="1:6" customFormat="1" ht="39.75" customHeight="1">
      <c r="A7" s="163" t="s">
        <v>175</v>
      </c>
      <c r="B7" s="163"/>
      <c r="C7" s="163"/>
      <c r="D7" s="163"/>
      <c r="E7" s="163"/>
      <c r="F7" s="163"/>
    </row>
    <row r="8" spans="1:6" ht="12.75" customHeight="1">
      <c r="A8" s="49"/>
      <c r="B8" s="50"/>
      <c r="C8" s="51"/>
      <c r="D8" s="159"/>
      <c r="E8" s="159"/>
      <c r="F8" s="159"/>
    </row>
    <row r="9" spans="1:6" ht="12" customHeight="1">
      <c r="A9" s="49"/>
      <c r="B9" s="52"/>
      <c r="C9" s="53"/>
      <c r="D9" s="42"/>
      <c r="E9" s="53"/>
      <c r="F9" s="38" t="s">
        <v>174</v>
      </c>
    </row>
    <row r="10" spans="1:6">
      <c r="A10" s="166" t="s">
        <v>0</v>
      </c>
      <c r="B10" s="167" t="s">
        <v>1</v>
      </c>
      <c r="C10" s="166" t="s">
        <v>2</v>
      </c>
      <c r="D10" s="168" t="s">
        <v>3</v>
      </c>
      <c r="E10" s="166" t="s">
        <v>4</v>
      </c>
      <c r="F10" s="166"/>
    </row>
    <row r="11" spans="1:6" ht="38.25">
      <c r="A11" s="166"/>
      <c r="B11" s="167"/>
      <c r="C11" s="166"/>
      <c r="D11" s="168"/>
      <c r="E11" s="54" t="s">
        <v>5</v>
      </c>
      <c r="F11" s="109" t="s">
        <v>6</v>
      </c>
    </row>
    <row r="12" spans="1:6" ht="25.5">
      <c r="A12" s="55" t="s">
        <v>55</v>
      </c>
      <c r="B12" s="55" t="s">
        <v>54</v>
      </c>
      <c r="C12" s="176"/>
      <c r="D12" s="43">
        <f>F12</f>
        <v>300000</v>
      </c>
      <c r="E12" s="44">
        <v>0</v>
      </c>
      <c r="F12" s="43">
        <v>300000</v>
      </c>
    </row>
    <row r="13" spans="1:6" ht="25.5">
      <c r="A13" s="74" t="s">
        <v>134</v>
      </c>
      <c r="B13" s="74" t="s">
        <v>95</v>
      </c>
      <c r="C13" s="177"/>
      <c r="D13" s="75">
        <f>F13</f>
        <v>182600</v>
      </c>
      <c r="E13" s="76">
        <v>0</v>
      </c>
      <c r="F13" s="75">
        <v>182600</v>
      </c>
    </row>
    <row r="14" spans="1:6" ht="25.5">
      <c r="A14" s="55" t="s">
        <v>113</v>
      </c>
      <c r="B14" s="55" t="s">
        <v>54</v>
      </c>
      <c r="C14" s="177"/>
      <c r="D14" s="43">
        <f>F14</f>
        <v>335000</v>
      </c>
      <c r="E14" s="44">
        <v>0</v>
      </c>
      <c r="F14" s="43">
        <v>335000</v>
      </c>
    </row>
    <row r="15" spans="1:6" ht="25.5" customHeight="1">
      <c r="A15" s="167" t="s">
        <v>93</v>
      </c>
      <c r="B15" s="55" t="s">
        <v>94</v>
      </c>
      <c r="C15" s="177"/>
      <c r="D15" s="168">
        <v>75500</v>
      </c>
      <c r="E15" s="175">
        <v>0</v>
      </c>
      <c r="F15" s="168">
        <v>75500</v>
      </c>
    </row>
    <row r="16" spans="1:6">
      <c r="A16" s="167"/>
      <c r="B16" s="55" t="s">
        <v>95</v>
      </c>
      <c r="C16" s="177"/>
      <c r="D16" s="168"/>
      <c r="E16" s="175"/>
      <c r="F16" s="168"/>
    </row>
    <row r="17" spans="1:6" ht="25.5">
      <c r="A17" s="55" t="s">
        <v>66</v>
      </c>
      <c r="B17" s="55" t="s">
        <v>67</v>
      </c>
      <c r="C17" s="177"/>
      <c r="D17" s="43">
        <f t="shared" ref="D17:D29" si="0">F17</f>
        <v>110000</v>
      </c>
      <c r="E17" s="44">
        <v>0</v>
      </c>
      <c r="F17" s="43">
        <v>110000</v>
      </c>
    </row>
    <row r="18" spans="1:6" ht="16.5" customHeight="1">
      <c r="A18" s="184" t="s">
        <v>119</v>
      </c>
      <c r="B18" s="55" t="s">
        <v>95</v>
      </c>
      <c r="C18" s="177"/>
      <c r="D18" s="43">
        <f t="shared" si="0"/>
        <v>71500</v>
      </c>
      <c r="E18" s="44">
        <v>0</v>
      </c>
      <c r="F18" s="43">
        <v>71500</v>
      </c>
    </row>
    <row r="19" spans="1:6">
      <c r="A19" s="185"/>
      <c r="B19" s="62" t="s">
        <v>130</v>
      </c>
      <c r="C19" s="177"/>
      <c r="D19" s="63">
        <f t="shared" si="0"/>
        <v>440000</v>
      </c>
      <c r="E19" s="64"/>
      <c r="F19" s="63">
        <v>440000</v>
      </c>
    </row>
    <row r="20" spans="1:6" ht="15.75" customHeight="1">
      <c r="A20" s="183" t="s">
        <v>61</v>
      </c>
      <c r="B20" s="55" t="s">
        <v>54</v>
      </c>
      <c r="C20" s="177"/>
      <c r="D20" s="43">
        <f t="shared" si="0"/>
        <v>350000</v>
      </c>
      <c r="E20" s="44">
        <v>0</v>
      </c>
      <c r="F20" s="43">
        <v>350000</v>
      </c>
    </row>
    <row r="21" spans="1:6" ht="25.5">
      <c r="A21" s="183"/>
      <c r="B21" s="55" t="s">
        <v>115</v>
      </c>
      <c r="C21" s="177"/>
      <c r="D21" s="43">
        <f t="shared" si="0"/>
        <v>128180.59</v>
      </c>
      <c r="E21" s="44">
        <v>0</v>
      </c>
      <c r="F21" s="43">
        <v>128180.59</v>
      </c>
    </row>
    <row r="22" spans="1:6" ht="25.5">
      <c r="A22" s="55" t="s">
        <v>62</v>
      </c>
      <c r="B22" s="55" t="s">
        <v>54</v>
      </c>
      <c r="C22" s="177"/>
      <c r="D22" s="43">
        <f t="shared" si="0"/>
        <v>350000</v>
      </c>
      <c r="E22" s="44">
        <v>0</v>
      </c>
      <c r="F22" s="43">
        <v>350000</v>
      </c>
    </row>
    <row r="23" spans="1:6">
      <c r="A23" s="55" t="s">
        <v>83</v>
      </c>
      <c r="B23" s="55" t="s">
        <v>95</v>
      </c>
      <c r="C23" s="177"/>
      <c r="D23" s="43">
        <f t="shared" si="0"/>
        <v>154800</v>
      </c>
      <c r="E23" s="44">
        <v>0</v>
      </c>
      <c r="F23" s="43">
        <v>154800</v>
      </c>
    </row>
    <row r="24" spans="1:6">
      <c r="A24" s="55" t="s">
        <v>89</v>
      </c>
      <c r="B24" s="55" t="s">
        <v>54</v>
      </c>
      <c r="C24" s="177"/>
      <c r="D24" s="43">
        <f t="shared" si="0"/>
        <v>680000</v>
      </c>
      <c r="E24" s="44">
        <v>0</v>
      </c>
      <c r="F24" s="43">
        <v>680000</v>
      </c>
    </row>
    <row r="25" spans="1:6">
      <c r="A25" s="55" t="s">
        <v>59</v>
      </c>
      <c r="B25" s="55" t="s">
        <v>54</v>
      </c>
      <c r="C25" s="177"/>
      <c r="D25" s="43">
        <f t="shared" si="0"/>
        <v>558000</v>
      </c>
      <c r="E25" s="44">
        <v>0</v>
      </c>
      <c r="F25" s="43">
        <v>558000</v>
      </c>
    </row>
    <row r="26" spans="1:6">
      <c r="A26" s="184" t="s">
        <v>107</v>
      </c>
      <c r="B26" s="55" t="s">
        <v>54</v>
      </c>
      <c r="C26" s="177"/>
      <c r="D26" s="43">
        <f t="shared" si="0"/>
        <v>380000</v>
      </c>
      <c r="E26" s="44">
        <v>0</v>
      </c>
      <c r="F26" s="43">
        <v>380000</v>
      </c>
    </row>
    <row r="27" spans="1:6">
      <c r="A27" s="185"/>
      <c r="B27" s="84"/>
      <c r="C27" s="177"/>
      <c r="D27" s="85"/>
      <c r="E27" s="87"/>
      <c r="F27" s="85"/>
    </row>
    <row r="28" spans="1:6" ht="25.5">
      <c r="A28" s="55" t="s">
        <v>117</v>
      </c>
      <c r="B28" s="55" t="s">
        <v>118</v>
      </c>
      <c r="C28" s="177"/>
      <c r="D28" s="43">
        <f t="shared" si="0"/>
        <v>37100</v>
      </c>
      <c r="E28" s="76">
        <v>0</v>
      </c>
      <c r="F28" s="43">
        <v>37100</v>
      </c>
    </row>
    <row r="29" spans="1:6">
      <c r="A29" s="62" t="s">
        <v>131</v>
      </c>
      <c r="B29" s="62" t="s">
        <v>121</v>
      </c>
      <c r="C29" s="177"/>
      <c r="D29" s="63">
        <f t="shared" si="0"/>
        <v>49750</v>
      </c>
      <c r="E29" s="76">
        <v>0</v>
      </c>
      <c r="F29" s="63">
        <v>49750</v>
      </c>
    </row>
    <row r="30" spans="1:6" ht="25.5">
      <c r="A30" s="162" t="s">
        <v>7</v>
      </c>
      <c r="B30" s="56" t="s">
        <v>8</v>
      </c>
      <c r="C30" s="177"/>
      <c r="D30" s="39">
        <f t="shared" ref="D30:D32" si="1">E30+F30</f>
        <v>878460</v>
      </c>
      <c r="E30" s="76">
        <v>0</v>
      </c>
      <c r="F30" s="39">
        <v>878460</v>
      </c>
    </row>
    <row r="31" spans="1:6">
      <c r="A31" s="162"/>
      <c r="B31" s="56" t="s">
        <v>54</v>
      </c>
      <c r="C31" s="177"/>
      <c r="D31" s="39">
        <f t="shared" si="1"/>
        <v>350000</v>
      </c>
      <c r="E31" s="76">
        <v>0</v>
      </c>
      <c r="F31" s="39">
        <v>350000</v>
      </c>
    </row>
    <row r="32" spans="1:6">
      <c r="A32" s="55" t="s">
        <v>109</v>
      </c>
      <c r="B32" s="55" t="s">
        <v>121</v>
      </c>
      <c r="C32" s="177"/>
      <c r="D32" s="39">
        <f t="shared" si="1"/>
        <v>200000</v>
      </c>
      <c r="E32" s="76">
        <v>0</v>
      </c>
      <c r="F32" s="39">
        <v>200000</v>
      </c>
    </row>
    <row r="33" spans="1:6" ht="25.5">
      <c r="A33" s="182" t="s">
        <v>60</v>
      </c>
      <c r="B33" s="56" t="s">
        <v>8</v>
      </c>
      <c r="C33" s="177"/>
      <c r="D33" s="39">
        <f t="shared" ref="D33:D36" si="2">E33+F33</f>
        <v>656434.30000000005</v>
      </c>
      <c r="E33" s="76">
        <v>0</v>
      </c>
      <c r="F33" s="39">
        <v>656434.30000000005</v>
      </c>
    </row>
    <row r="34" spans="1:6" ht="25.5">
      <c r="A34" s="182"/>
      <c r="B34" s="56" t="s">
        <v>116</v>
      </c>
      <c r="C34" s="177"/>
      <c r="D34" s="39">
        <f t="shared" si="2"/>
        <v>165000</v>
      </c>
      <c r="E34" s="76">
        <v>0</v>
      </c>
      <c r="F34" s="39">
        <v>165000</v>
      </c>
    </row>
    <row r="35" spans="1:6">
      <c r="A35" s="73" t="s">
        <v>139</v>
      </c>
      <c r="B35" s="77" t="s">
        <v>54</v>
      </c>
      <c r="C35" s="177"/>
      <c r="D35" s="39">
        <f t="shared" ref="D35" si="3">E35+F35</f>
        <v>150000</v>
      </c>
      <c r="E35" s="76">
        <v>0</v>
      </c>
      <c r="F35" s="39">
        <v>150000</v>
      </c>
    </row>
    <row r="36" spans="1:6" ht="38.25">
      <c r="A36" s="77" t="s">
        <v>9</v>
      </c>
      <c r="B36" s="77" t="s">
        <v>116</v>
      </c>
      <c r="C36" s="177"/>
      <c r="D36" s="39">
        <f t="shared" si="2"/>
        <v>139400</v>
      </c>
      <c r="E36" s="76">
        <v>0</v>
      </c>
      <c r="F36" s="39">
        <v>139400</v>
      </c>
    </row>
    <row r="37" spans="1:6" ht="38.25">
      <c r="A37" s="56" t="s">
        <v>138</v>
      </c>
      <c r="B37" s="56" t="s">
        <v>8</v>
      </c>
      <c r="C37" s="177"/>
      <c r="D37" s="39">
        <f t="shared" ref="D37:D73" si="4">F37</f>
        <v>914760</v>
      </c>
      <c r="E37" s="76">
        <v>0</v>
      </c>
      <c r="F37" s="39">
        <v>914760</v>
      </c>
    </row>
    <row r="38" spans="1:6" ht="25.5">
      <c r="A38" s="56" t="s">
        <v>10</v>
      </c>
      <c r="B38" s="56" t="s">
        <v>8</v>
      </c>
      <c r="C38" s="177"/>
      <c r="D38" s="39">
        <f t="shared" si="4"/>
        <v>2368800</v>
      </c>
      <c r="E38" s="76">
        <v>0</v>
      </c>
      <c r="F38" s="39">
        <v>2368800</v>
      </c>
    </row>
    <row r="39" spans="1:6">
      <c r="A39" s="56" t="s">
        <v>11</v>
      </c>
      <c r="B39" s="56" t="s">
        <v>124</v>
      </c>
      <c r="C39" s="177"/>
      <c r="D39" s="39">
        <f t="shared" si="4"/>
        <v>34255.14</v>
      </c>
      <c r="E39" s="76">
        <v>0</v>
      </c>
      <c r="F39" s="39">
        <f>8371.53+25883.61</f>
        <v>34255.14</v>
      </c>
    </row>
    <row r="40" spans="1:6" ht="25.5">
      <c r="A40" s="56" t="s">
        <v>12</v>
      </c>
      <c r="B40" s="56" t="s">
        <v>8</v>
      </c>
      <c r="C40" s="177"/>
      <c r="D40" s="39">
        <f t="shared" si="4"/>
        <v>753444.5</v>
      </c>
      <c r="E40" s="44">
        <v>0</v>
      </c>
      <c r="F40" s="39">
        <v>753444.5</v>
      </c>
    </row>
    <row r="41" spans="1:6" ht="25.5">
      <c r="A41" s="56" t="s">
        <v>13</v>
      </c>
      <c r="B41" s="56" t="s">
        <v>8</v>
      </c>
      <c r="C41" s="177"/>
      <c r="D41" s="39">
        <f t="shared" si="4"/>
        <v>755280.9</v>
      </c>
      <c r="E41" s="44">
        <v>0</v>
      </c>
      <c r="F41" s="39">
        <v>755280.9</v>
      </c>
    </row>
    <row r="42" spans="1:6" ht="25.5">
      <c r="A42" s="182" t="s">
        <v>14</v>
      </c>
      <c r="B42" s="56" t="s">
        <v>8</v>
      </c>
      <c r="C42" s="177"/>
      <c r="D42" s="39">
        <f t="shared" si="4"/>
        <v>1850800</v>
      </c>
      <c r="E42" s="44">
        <v>0</v>
      </c>
      <c r="F42" s="39">
        <v>1850800</v>
      </c>
    </row>
    <row r="43" spans="1:6" ht="25.5">
      <c r="A43" s="182"/>
      <c r="B43" s="77" t="s">
        <v>141</v>
      </c>
      <c r="C43" s="177"/>
      <c r="D43" s="39">
        <f t="shared" si="4"/>
        <v>443826.24</v>
      </c>
      <c r="E43" s="76">
        <v>0</v>
      </c>
      <c r="F43" s="39">
        <v>443826.24</v>
      </c>
    </row>
    <row r="44" spans="1:6" ht="25.5">
      <c r="A44" s="182"/>
      <c r="B44" s="56" t="s">
        <v>120</v>
      </c>
      <c r="C44" s="177"/>
      <c r="D44" s="39">
        <f t="shared" si="4"/>
        <v>231992.52</v>
      </c>
      <c r="E44" s="44">
        <v>0</v>
      </c>
      <c r="F44" s="39">
        <v>231992.52</v>
      </c>
    </row>
    <row r="45" spans="1:6" ht="25.5">
      <c r="A45" s="56" t="s">
        <v>15</v>
      </c>
      <c r="B45" s="56" t="s">
        <v>8</v>
      </c>
      <c r="C45" s="177"/>
      <c r="D45" s="39">
        <f t="shared" si="4"/>
        <v>603900</v>
      </c>
      <c r="E45" s="44">
        <v>0</v>
      </c>
      <c r="F45" s="39">
        <v>603900</v>
      </c>
    </row>
    <row r="46" spans="1:6" ht="25.5">
      <c r="A46" s="56" t="s">
        <v>16</v>
      </c>
      <c r="B46" s="56" t="s">
        <v>8</v>
      </c>
      <c r="C46" s="177"/>
      <c r="D46" s="39">
        <f t="shared" si="4"/>
        <v>667280</v>
      </c>
      <c r="E46" s="44">
        <v>0</v>
      </c>
      <c r="F46" s="39">
        <v>667280</v>
      </c>
    </row>
    <row r="47" spans="1:6" ht="25.5">
      <c r="A47" s="56" t="s">
        <v>17</v>
      </c>
      <c r="B47" s="56" t="s">
        <v>8</v>
      </c>
      <c r="C47" s="177"/>
      <c r="D47" s="39">
        <f t="shared" si="4"/>
        <v>600000</v>
      </c>
      <c r="E47" s="44">
        <v>0</v>
      </c>
      <c r="F47" s="39">
        <v>600000</v>
      </c>
    </row>
    <row r="48" spans="1:6">
      <c r="A48" s="86" t="s">
        <v>18</v>
      </c>
      <c r="B48" s="86" t="s">
        <v>54</v>
      </c>
      <c r="C48" s="177"/>
      <c r="D48" s="39">
        <f t="shared" si="4"/>
        <v>1575152.8</v>
      </c>
      <c r="E48" s="87"/>
      <c r="F48" s="39">
        <v>1575152.8</v>
      </c>
    </row>
    <row r="49" spans="1:6" ht="25.5">
      <c r="A49" s="182" t="s">
        <v>19</v>
      </c>
      <c r="B49" s="56" t="s">
        <v>8</v>
      </c>
      <c r="C49" s="177"/>
      <c r="D49" s="39">
        <f t="shared" si="4"/>
        <v>1257600</v>
      </c>
      <c r="E49" s="44">
        <v>0</v>
      </c>
      <c r="F49" s="39">
        <v>1257600</v>
      </c>
    </row>
    <row r="50" spans="1:6" ht="38.25">
      <c r="A50" s="182"/>
      <c r="B50" s="56" t="s">
        <v>114</v>
      </c>
      <c r="C50" s="177"/>
      <c r="D50" s="39">
        <f t="shared" si="4"/>
        <v>183968.26</v>
      </c>
      <c r="E50" s="44">
        <v>0</v>
      </c>
      <c r="F50" s="39">
        <v>183968.26</v>
      </c>
    </row>
    <row r="51" spans="1:6">
      <c r="A51" s="182"/>
      <c r="B51" s="56" t="s">
        <v>54</v>
      </c>
      <c r="C51" s="177"/>
      <c r="D51" s="39">
        <f t="shared" si="4"/>
        <v>560611.4</v>
      </c>
      <c r="E51" s="44">
        <v>0</v>
      </c>
      <c r="F51" s="39">
        <v>560611.4</v>
      </c>
    </row>
    <row r="52" spans="1:6" ht="25.5">
      <c r="A52" s="164" t="s">
        <v>20</v>
      </c>
      <c r="B52" s="56" t="s">
        <v>8</v>
      </c>
      <c r="C52" s="177"/>
      <c r="D52" s="39">
        <f t="shared" si="4"/>
        <v>1578706</v>
      </c>
      <c r="E52" s="44">
        <v>0</v>
      </c>
      <c r="F52" s="39">
        <v>1578706</v>
      </c>
    </row>
    <row r="53" spans="1:6">
      <c r="A53" s="165"/>
      <c r="B53" s="98" t="s">
        <v>157</v>
      </c>
      <c r="C53" s="177"/>
      <c r="D53" s="39">
        <f t="shared" si="4"/>
        <v>158000</v>
      </c>
      <c r="E53" s="99"/>
      <c r="F53" s="39">
        <v>158000</v>
      </c>
    </row>
    <row r="54" spans="1:6" ht="25.5">
      <c r="A54" s="162" t="s">
        <v>21</v>
      </c>
      <c r="B54" s="56" t="s">
        <v>8</v>
      </c>
      <c r="C54" s="177"/>
      <c r="D54" s="39">
        <f t="shared" si="4"/>
        <v>671680</v>
      </c>
      <c r="E54" s="44">
        <v>0</v>
      </c>
      <c r="F54" s="39">
        <v>671680</v>
      </c>
    </row>
    <row r="55" spans="1:6">
      <c r="A55" s="162"/>
      <c r="B55" s="56" t="s">
        <v>63</v>
      </c>
      <c r="C55" s="177"/>
      <c r="D55" s="39">
        <f t="shared" si="4"/>
        <v>180178</v>
      </c>
      <c r="E55" s="44">
        <v>0</v>
      </c>
      <c r="F55" s="39">
        <v>180178</v>
      </c>
    </row>
    <row r="56" spans="1:6" ht="25.5">
      <c r="A56" s="58" t="s">
        <v>22</v>
      </c>
      <c r="B56" s="56" t="s">
        <v>8</v>
      </c>
      <c r="C56" s="177"/>
      <c r="D56" s="39">
        <f t="shared" si="4"/>
        <v>878202</v>
      </c>
      <c r="E56" s="44">
        <v>0</v>
      </c>
      <c r="F56" s="39">
        <v>878202</v>
      </c>
    </row>
    <row r="57" spans="1:6" ht="25.5">
      <c r="A57" s="179" t="s">
        <v>23</v>
      </c>
      <c r="B57" s="56" t="s">
        <v>8</v>
      </c>
      <c r="C57" s="177"/>
      <c r="D57" s="39">
        <f t="shared" si="4"/>
        <v>940120</v>
      </c>
      <c r="E57" s="44">
        <v>0</v>
      </c>
      <c r="F57" s="39">
        <v>940120</v>
      </c>
    </row>
    <row r="58" spans="1:6" ht="38.25">
      <c r="A58" s="181"/>
      <c r="B58" s="77" t="s">
        <v>140</v>
      </c>
      <c r="C58" s="177"/>
      <c r="D58" s="39">
        <f t="shared" si="4"/>
        <v>161950</v>
      </c>
      <c r="E58" s="76">
        <v>0</v>
      </c>
      <c r="F58" s="39">
        <v>161950</v>
      </c>
    </row>
    <row r="59" spans="1:6" ht="25.5">
      <c r="A59" s="181"/>
      <c r="B59" s="77" t="s">
        <v>142</v>
      </c>
      <c r="C59" s="177"/>
      <c r="D59" s="39">
        <f t="shared" si="4"/>
        <v>198900</v>
      </c>
      <c r="E59" s="76">
        <v>0</v>
      </c>
      <c r="F59" s="39">
        <v>198900</v>
      </c>
    </row>
    <row r="60" spans="1:6">
      <c r="A60" s="180"/>
      <c r="B60" s="77" t="s">
        <v>54</v>
      </c>
      <c r="C60" s="177"/>
      <c r="D60" s="39">
        <f t="shared" si="4"/>
        <v>41670</v>
      </c>
      <c r="E60" s="76">
        <v>0</v>
      </c>
      <c r="F60" s="39">
        <v>41670</v>
      </c>
    </row>
    <row r="61" spans="1:6" ht="25.5">
      <c r="A61" s="162" t="s">
        <v>24</v>
      </c>
      <c r="B61" s="56" t="s">
        <v>8</v>
      </c>
      <c r="C61" s="177"/>
      <c r="D61" s="39">
        <f t="shared" si="4"/>
        <v>663000</v>
      </c>
      <c r="E61" s="44">
        <v>0</v>
      </c>
      <c r="F61" s="39">
        <v>663000</v>
      </c>
    </row>
    <row r="62" spans="1:6">
      <c r="A62" s="162"/>
      <c r="B62" s="56" t="s">
        <v>65</v>
      </c>
      <c r="C62" s="177"/>
      <c r="D62" s="39">
        <f t="shared" si="4"/>
        <v>92000</v>
      </c>
      <c r="E62" s="44">
        <v>0</v>
      </c>
      <c r="F62" s="39">
        <v>92000</v>
      </c>
    </row>
    <row r="63" spans="1:6" ht="25.5">
      <c r="A63" s="162"/>
      <c r="B63" s="56" t="s">
        <v>58</v>
      </c>
      <c r="C63" s="177"/>
      <c r="D63" s="39">
        <f t="shared" si="4"/>
        <v>32346.38</v>
      </c>
      <c r="E63" s="44">
        <v>0</v>
      </c>
      <c r="F63" s="39">
        <v>32346.38</v>
      </c>
    </row>
    <row r="64" spans="1:6" ht="25.5">
      <c r="A64" s="162"/>
      <c r="B64" s="56" t="s">
        <v>57</v>
      </c>
      <c r="C64" s="177"/>
      <c r="D64" s="39">
        <f t="shared" si="4"/>
        <v>70132.67</v>
      </c>
      <c r="E64" s="44">
        <v>0</v>
      </c>
      <c r="F64" s="39">
        <v>70132.67</v>
      </c>
    </row>
    <row r="65" spans="1:7" ht="25.5">
      <c r="A65" s="162"/>
      <c r="B65" s="56" t="s">
        <v>56</v>
      </c>
      <c r="C65" s="177"/>
      <c r="D65" s="39">
        <f t="shared" si="4"/>
        <v>206970</v>
      </c>
      <c r="E65" s="44">
        <v>0</v>
      </c>
      <c r="F65" s="39">
        <v>206970</v>
      </c>
    </row>
    <row r="66" spans="1:7" ht="25.5">
      <c r="A66" s="179" t="s">
        <v>25</v>
      </c>
      <c r="B66" s="56" t="s">
        <v>8</v>
      </c>
      <c r="C66" s="177"/>
      <c r="D66" s="39">
        <f t="shared" si="4"/>
        <v>1406400</v>
      </c>
      <c r="E66" s="44">
        <v>0</v>
      </c>
      <c r="F66" s="39">
        <v>1406400</v>
      </c>
    </row>
    <row r="67" spans="1:7" ht="25.5">
      <c r="A67" s="180"/>
      <c r="B67" s="92" t="s">
        <v>156</v>
      </c>
      <c r="C67" s="177"/>
      <c r="D67" s="39">
        <f t="shared" si="4"/>
        <v>714885</v>
      </c>
      <c r="E67" s="91">
        <v>0</v>
      </c>
      <c r="F67" s="39">
        <v>714885</v>
      </c>
    </row>
    <row r="68" spans="1:7" ht="25.5">
      <c r="A68" s="56" t="s">
        <v>26</v>
      </c>
      <c r="B68" s="56" t="s">
        <v>8</v>
      </c>
      <c r="C68" s="177"/>
      <c r="D68" s="39">
        <f t="shared" si="4"/>
        <v>2373110</v>
      </c>
      <c r="E68" s="44">
        <v>0</v>
      </c>
      <c r="F68" s="39">
        <v>2373110</v>
      </c>
    </row>
    <row r="69" spans="1:7" ht="25.5">
      <c r="A69" s="56" t="s">
        <v>27</v>
      </c>
      <c r="B69" s="86" t="s">
        <v>8</v>
      </c>
      <c r="C69" s="177"/>
      <c r="D69" s="39">
        <f t="shared" si="4"/>
        <v>1088000</v>
      </c>
      <c r="E69" s="87">
        <v>0</v>
      </c>
      <c r="F69" s="39">
        <v>1088000</v>
      </c>
    </row>
    <row r="70" spans="1:7" ht="25.5">
      <c r="A70" s="179" t="s">
        <v>28</v>
      </c>
      <c r="B70" s="86" t="s">
        <v>8</v>
      </c>
      <c r="C70" s="177"/>
      <c r="D70" s="39">
        <f t="shared" si="4"/>
        <v>889200</v>
      </c>
      <c r="E70" s="87">
        <v>0</v>
      </c>
      <c r="F70" s="39">
        <v>889200</v>
      </c>
    </row>
    <row r="71" spans="1:7">
      <c r="A71" s="180"/>
      <c r="B71" s="86" t="s">
        <v>54</v>
      </c>
      <c r="C71" s="177"/>
      <c r="D71" s="39">
        <f t="shared" si="4"/>
        <v>430000</v>
      </c>
      <c r="E71" s="87">
        <v>0</v>
      </c>
      <c r="F71" s="39">
        <v>430000</v>
      </c>
    </row>
    <row r="72" spans="1:7">
      <c r="A72" s="59" t="s">
        <v>103</v>
      </c>
      <c r="B72" s="86" t="s">
        <v>54</v>
      </c>
      <c r="C72" s="177"/>
      <c r="D72" s="39">
        <f t="shared" si="4"/>
        <v>494000</v>
      </c>
      <c r="E72" s="87">
        <v>0</v>
      </c>
      <c r="F72" s="39">
        <v>494000</v>
      </c>
    </row>
    <row r="73" spans="1:7">
      <c r="A73" s="97" t="s">
        <v>155</v>
      </c>
      <c r="B73" s="92" t="s">
        <v>169</v>
      </c>
      <c r="C73" s="178"/>
      <c r="D73" s="39">
        <f t="shared" si="4"/>
        <v>46600</v>
      </c>
      <c r="E73" s="87">
        <v>0</v>
      </c>
      <c r="F73" s="39">
        <v>46600</v>
      </c>
    </row>
    <row r="74" spans="1:7">
      <c r="A74" s="171" t="s">
        <v>29</v>
      </c>
      <c r="B74" s="171"/>
      <c r="C74" s="172"/>
      <c r="D74" s="39">
        <f t="shared" ref="D74:E74" si="5">SUM(D12:D73)</f>
        <v>32859446.700000003</v>
      </c>
      <c r="E74" s="39">
        <f t="shared" si="5"/>
        <v>0</v>
      </c>
      <c r="F74" s="39">
        <f>SUM(F12:F73)</f>
        <v>32859446.700000003</v>
      </c>
    </row>
    <row r="75" spans="1:7">
      <c r="A75" s="57" t="s">
        <v>11</v>
      </c>
      <c r="B75" s="167" t="s">
        <v>8</v>
      </c>
      <c r="C75" s="173" t="s">
        <v>30</v>
      </c>
      <c r="D75" s="39">
        <f t="shared" ref="D75:D81" si="6">E75+F75</f>
        <v>1399920</v>
      </c>
      <c r="E75" s="60">
        <f>1399920-1890</f>
        <v>1398030</v>
      </c>
      <c r="F75" s="39">
        <v>1890</v>
      </c>
      <c r="G75" s="90"/>
    </row>
    <row r="76" spans="1:7">
      <c r="A76" s="61" t="s">
        <v>18</v>
      </c>
      <c r="B76" s="167"/>
      <c r="C76" s="173"/>
      <c r="D76" s="39">
        <f t="shared" si="6"/>
        <v>570200</v>
      </c>
      <c r="E76" s="60">
        <f>570200-770</f>
        <v>569430</v>
      </c>
      <c r="F76" s="39">
        <v>770</v>
      </c>
    </row>
    <row r="77" spans="1:7">
      <c r="A77" s="61" t="s">
        <v>31</v>
      </c>
      <c r="B77" s="167"/>
      <c r="C77" s="173"/>
      <c r="D77" s="39">
        <f t="shared" si="6"/>
        <v>1057160</v>
      </c>
      <c r="E77" s="60">
        <f>1057160-1427</f>
        <v>1055733</v>
      </c>
      <c r="F77" s="39">
        <v>1427</v>
      </c>
    </row>
    <row r="78" spans="1:7">
      <c r="A78" s="61" t="s">
        <v>32</v>
      </c>
      <c r="B78" s="167"/>
      <c r="C78" s="173"/>
      <c r="D78" s="39">
        <f t="shared" si="6"/>
        <v>1067040</v>
      </c>
      <c r="E78" s="60">
        <f>1067040-1441</f>
        <v>1065599</v>
      </c>
      <c r="F78" s="39">
        <v>1441</v>
      </c>
    </row>
    <row r="79" spans="1:7">
      <c r="A79" s="61" t="s">
        <v>33</v>
      </c>
      <c r="B79" s="167"/>
      <c r="C79" s="173"/>
      <c r="D79" s="39">
        <f t="shared" si="6"/>
        <v>792300</v>
      </c>
      <c r="E79" s="60">
        <f>792300-1070</f>
        <v>791230</v>
      </c>
      <c r="F79" s="39">
        <v>1070</v>
      </c>
    </row>
    <row r="80" spans="1:7">
      <c r="A80" s="61" t="s">
        <v>34</v>
      </c>
      <c r="B80" s="167"/>
      <c r="C80" s="173"/>
      <c r="D80" s="39">
        <f t="shared" si="6"/>
        <v>897000</v>
      </c>
      <c r="E80" s="60">
        <f>897000-1211</f>
        <v>895789</v>
      </c>
      <c r="F80" s="39">
        <v>1211</v>
      </c>
    </row>
    <row r="81" spans="1:6">
      <c r="A81" s="61" t="s">
        <v>35</v>
      </c>
      <c r="B81" s="167"/>
      <c r="C81" s="173"/>
      <c r="D81" s="39">
        <f t="shared" si="6"/>
        <v>1011398</v>
      </c>
      <c r="E81" s="60">
        <f>1011398-1365</f>
        <v>1010033</v>
      </c>
      <c r="F81" s="39">
        <v>1365</v>
      </c>
    </row>
    <row r="82" spans="1:6">
      <c r="A82" s="171" t="s">
        <v>29</v>
      </c>
      <c r="B82" s="171"/>
      <c r="C82" s="174"/>
      <c r="D82" s="39">
        <f>SUM(D75:D81)</f>
        <v>6795018</v>
      </c>
      <c r="E82" s="21">
        <f t="shared" ref="E82:F82" si="7">SUM(E75:E81)</f>
        <v>6785844</v>
      </c>
      <c r="F82" s="39">
        <f t="shared" si="7"/>
        <v>9174</v>
      </c>
    </row>
    <row r="83" spans="1:6">
      <c r="A83" s="169" t="s">
        <v>36</v>
      </c>
      <c r="B83" s="169"/>
      <c r="C83" s="170"/>
      <c r="D83" s="39">
        <f>D82+D74</f>
        <v>39654464.700000003</v>
      </c>
      <c r="E83" s="21">
        <f>E82+E74</f>
        <v>6785844</v>
      </c>
      <c r="F83" s="39">
        <f>F82+F74</f>
        <v>32868620.700000003</v>
      </c>
    </row>
    <row r="86" spans="1:6">
      <c r="F86" s="40"/>
    </row>
  </sheetData>
  <autoFilter ref="A11:F83"/>
  <mergeCells count="31">
    <mergeCell ref="D2:F6"/>
    <mergeCell ref="A15:A16"/>
    <mergeCell ref="D15:D16"/>
    <mergeCell ref="E15:E16"/>
    <mergeCell ref="F15:F16"/>
    <mergeCell ref="C12:C73"/>
    <mergeCell ref="A70:A71"/>
    <mergeCell ref="A57:A60"/>
    <mergeCell ref="A49:A51"/>
    <mergeCell ref="A20:A21"/>
    <mergeCell ref="A33:A34"/>
    <mergeCell ref="A42:A44"/>
    <mergeCell ref="A54:A55"/>
    <mergeCell ref="A26:A27"/>
    <mergeCell ref="A66:A67"/>
    <mergeCell ref="A18:A19"/>
    <mergeCell ref="A83:C83"/>
    <mergeCell ref="A74:C74"/>
    <mergeCell ref="B75:B81"/>
    <mergeCell ref="C75:C81"/>
    <mergeCell ref="A82:C82"/>
    <mergeCell ref="A30:A31"/>
    <mergeCell ref="A61:A65"/>
    <mergeCell ref="A7:F7"/>
    <mergeCell ref="A52:A53"/>
    <mergeCell ref="D8:F8"/>
    <mergeCell ref="A10:A11"/>
    <mergeCell ref="B10:B11"/>
    <mergeCell ref="C10:C11"/>
    <mergeCell ref="D10:D11"/>
    <mergeCell ref="E10:F10"/>
  </mergeCells>
  <pageMargins left="0.31496062992125984" right="0.31496062992125984" top="0.35433070866141736" bottom="0.35433070866141736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2024-06-27T08:47:35Z</cp:lastPrinted>
  <dcterms:created xsi:type="dcterms:W3CDTF">2023-08-10T19:03:18Z</dcterms:created>
  <dcterms:modified xsi:type="dcterms:W3CDTF">2024-06-28T10:12:17Z</dcterms:modified>
</cp:coreProperties>
</file>